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hidePivotFieldList="1"/>
  <mc:AlternateContent xmlns:mc="http://schemas.openxmlformats.org/markup-compatibility/2006">
    <mc:Choice Requires="x15">
      <x15ac:absPath xmlns:x15ac="http://schemas.microsoft.com/office/spreadsheetml/2010/11/ac" url="https://helsemidtno-my.sharepoint.com/personal/ellen_karoline_ohren_hemit_no/Documents/30 - Delt internt/31 Prosjektmetodikk/"/>
    </mc:Choice>
  </mc:AlternateContent>
  <xr:revisionPtr revIDLastSave="0" documentId="8_{1E2245FB-DF63-48DF-848C-4684F57721D0}" xr6:coauthVersionLast="47" xr6:coauthVersionMax="47" xr10:uidLastSave="{00000000-0000-0000-0000-000000000000}"/>
  <bookViews>
    <workbookView xWindow="28680" yWindow="-120" windowWidth="29040" windowHeight="17640" firstSheet="1" activeTab="3" xr2:uid="{00000000-000D-0000-FFFF-FFFF00000000}"/>
  </bookViews>
  <sheets>
    <sheet name="Veiledning" sheetId="12" r:id="rId1"/>
    <sheet name="RESULTAT" sheetId="5" r:id="rId2"/>
    <sheet name="PLAN" sheetId="7" r:id="rId3"/>
    <sheet name="Kostnadselementer" sheetId="3" r:id="rId4"/>
    <sheet name="Usikkerhetsfaktorer" sheetId="1" r:id="rId5"/>
    <sheet name="Fordeling drift investering år" sheetId="13" r:id="rId6"/>
    <sheet name="Hjelpeark timeestimering" sheetId="14" r:id="rId7"/>
    <sheet name="Endringslogg" sheetId="11" r:id="rId8"/>
    <sheet name="Sjekkliste" sheetId="10" r:id="rId9"/>
  </sheets>
  <definedNames>
    <definedName name="_xlcn.WorksheetConnection_Estimatverktøyforslagtilhøring.xlsxTabell11" hidden="1">Tabell1[]</definedName>
    <definedName name="_xlcn.WorksheetConnection_Estimatverktøyforslagtilhøring.xlsxTabell131" hidden="1">Tabell13[]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13" name="Tabell13" connection="WorksheetConnection_Estimatverktøy - forslag til høring.xlsx!Tabell13"/>
          <x15:modelTable id="Tabell1" name="Tabell1" connection="WorksheetConnection_Estimatverktøy - forslag til høring.xlsx!Tabell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3" l="1"/>
  <c r="U7" i="13" s="1"/>
  <c r="S8" i="13"/>
  <c r="P2" i="13"/>
  <c r="C6" i="13"/>
  <c r="C9" i="13"/>
  <c r="P17" i="13" l="1"/>
  <c r="P16" i="13"/>
  <c r="P15" i="13"/>
  <c r="P14" i="13"/>
  <c r="P13" i="13"/>
  <c r="P12" i="13"/>
  <c r="P11" i="13"/>
  <c r="P10" i="13"/>
  <c r="P9" i="13"/>
  <c r="P8" i="13"/>
  <c r="P7" i="13"/>
  <c r="P6" i="13"/>
  <c r="P5" i="13"/>
  <c r="P4" i="13"/>
  <c r="P3" i="13"/>
  <c r="P18" i="13"/>
  <c r="K18" i="13"/>
  <c r="T3" i="13" s="1"/>
  <c r="U3" i="13" s="1"/>
  <c r="L18" i="13"/>
  <c r="T4" i="13" s="1"/>
  <c r="U4" i="13" s="1"/>
  <c r="M18" i="13"/>
  <c r="T5" i="13" s="1"/>
  <c r="U5" i="13" s="1"/>
  <c r="N18" i="13"/>
  <c r="T6" i="13" s="1"/>
  <c r="U6" i="13" s="1"/>
  <c r="O18" i="13"/>
  <c r="J18" i="13"/>
  <c r="T2" i="13" s="1"/>
  <c r="U2" i="13" s="1"/>
  <c r="T8" i="13" l="1"/>
  <c r="C17" i="13"/>
  <c r="C16" i="13"/>
  <c r="C15" i="13"/>
  <c r="C14" i="13"/>
  <c r="C13" i="13"/>
  <c r="C12" i="13"/>
  <c r="C11" i="13"/>
  <c r="C10" i="13"/>
  <c r="C8" i="13"/>
  <c r="C7" i="13"/>
  <c r="C5" i="13"/>
  <c r="C4" i="13"/>
  <c r="C3" i="13"/>
  <c r="C2" i="13"/>
  <c r="B3" i="13"/>
  <c r="B4" i="13"/>
  <c r="B5" i="13"/>
  <c r="B6" i="13"/>
  <c r="B7" i="13"/>
  <c r="B8" i="13"/>
  <c r="B9" i="13"/>
  <c r="B10" i="13"/>
  <c r="B11" i="13"/>
  <c r="B12" i="13"/>
  <c r="B13" i="13"/>
  <c r="B14" i="13"/>
  <c r="B15" i="13"/>
  <c r="B16" i="13"/>
  <c r="B17" i="13"/>
  <c r="B2" i="13"/>
  <c r="B10" i="1" l="1"/>
  <c r="B9" i="1"/>
  <c r="B8" i="1"/>
  <c r="B7" i="1"/>
  <c r="B6" i="1"/>
  <c r="B5" i="1"/>
  <c r="B4" i="1"/>
  <c r="B3" i="1"/>
  <c r="B2" i="1"/>
  <c r="H10" i="1" l="1"/>
  <c r="I10" i="1"/>
  <c r="H9" i="1"/>
  <c r="I9" i="1"/>
  <c r="H8" i="1"/>
  <c r="I8" i="1"/>
  <c r="H7" i="1"/>
  <c r="I7" i="1"/>
  <c r="H6" i="1"/>
  <c r="I6" i="1"/>
  <c r="H17" i="3"/>
  <c r="I17" i="3"/>
  <c r="J17" i="3" s="1"/>
  <c r="H16" i="3"/>
  <c r="I16" i="3"/>
  <c r="J16" i="3" s="1"/>
  <c r="H15" i="3"/>
  <c r="I15" i="3"/>
  <c r="J15" i="3" s="1"/>
  <c r="H14" i="3"/>
  <c r="I14" i="3"/>
  <c r="J14" i="3" s="1"/>
  <c r="H13" i="3"/>
  <c r="I13" i="3"/>
  <c r="J13" i="3" s="1"/>
  <c r="H12" i="3"/>
  <c r="I12" i="3"/>
  <c r="J12" i="3" s="1"/>
  <c r="H11" i="3"/>
  <c r="I11" i="3"/>
  <c r="J11" i="3" s="1"/>
  <c r="H10" i="3"/>
  <c r="I10" i="3"/>
  <c r="J10" i="3" s="1"/>
  <c r="I2" i="1"/>
  <c r="I3" i="1"/>
  <c r="I4" i="1"/>
  <c r="I5" i="1"/>
  <c r="H9" i="3"/>
  <c r="I9" i="3"/>
  <c r="J9" i="3" s="1"/>
  <c r="F18" i="3" l="1"/>
  <c r="H4" i="3" l="1"/>
  <c r="I4" i="3"/>
  <c r="J4" i="3" s="1"/>
  <c r="H5" i="3"/>
  <c r="I5" i="3"/>
  <c r="J5" i="3" s="1"/>
  <c r="H3" i="3"/>
  <c r="I3" i="3"/>
  <c r="J3" i="3" s="1"/>
  <c r="H2" i="3"/>
  <c r="I2" i="3"/>
  <c r="J2" i="3" s="1"/>
  <c r="I8" i="3"/>
  <c r="J8" i="3" s="1"/>
  <c r="H8" i="3"/>
  <c r="I7" i="3"/>
  <c r="J7" i="3" s="1"/>
  <c r="H7" i="3"/>
  <c r="I6" i="3"/>
  <c r="J6" i="3" s="1"/>
  <c r="H6" i="3"/>
  <c r="J8" i="1"/>
  <c r="K10" i="1"/>
  <c r="K8" i="1"/>
  <c r="K3" i="1"/>
  <c r="K7" i="1"/>
  <c r="J9" i="1"/>
  <c r="J6" i="1"/>
  <c r="K5" i="1"/>
  <c r="J5" i="1"/>
  <c r="J3" i="1"/>
  <c r="J2" i="1"/>
  <c r="K9" i="1"/>
  <c r="J10" i="1"/>
  <c r="J4" i="1"/>
  <c r="K2" i="1"/>
  <c r="J7" i="1"/>
  <c r="K6" i="1"/>
  <c r="K4" i="1"/>
  <c r="C18" i="13" l="1"/>
  <c r="J18" i="3"/>
  <c r="M10" i="1"/>
  <c r="M6" i="1"/>
  <c r="M7" i="1"/>
  <c r="M9" i="1"/>
  <c r="M8" i="1"/>
  <c r="L10" i="1"/>
  <c r="L8" i="1"/>
  <c r="L9" i="1"/>
  <c r="L7" i="1"/>
  <c r="L6" i="1"/>
  <c r="I18" i="3"/>
  <c r="H18" i="3"/>
  <c r="H3" i="1"/>
  <c r="M3" i="1" s="1"/>
  <c r="H2" i="1"/>
  <c r="M2" i="1" s="1"/>
  <c r="H5" i="1"/>
  <c r="M5" i="1" s="1"/>
  <c r="H4" i="1"/>
  <c r="M4" i="1" s="1"/>
  <c r="N4" i="1" l="1"/>
  <c r="N9" i="1"/>
  <c r="N5" i="1"/>
  <c r="N10" i="1"/>
  <c r="N6" i="1"/>
  <c r="N3" i="1"/>
  <c r="N8" i="1"/>
  <c r="N7" i="1"/>
  <c r="N2" i="1"/>
  <c r="M11" i="1"/>
  <c r="L2" i="1"/>
  <c r="L3" i="1"/>
  <c r="L4" i="1"/>
  <c r="L5" i="1"/>
  <c r="O2" i="1" l="1"/>
  <c r="K2" i="3"/>
  <c r="K6" i="3"/>
  <c r="K10" i="3"/>
  <c r="K14" i="3"/>
  <c r="K9" i="3"/>
  <c r="K17" i="3"/>
  <c r="K3" i="3"/>
  <c r="K7" i="3"/>
  <c r="K11" i="3"/>
  <c r="K15" i="3"/>
  <c r="K13" i="3"/>
  <c r="K4" i="3"/>
  <c r="K8" i="3"/>
  <c r="K12" i="3"/>
  <c r="K16" i="3"/>
  <c r="K5" i="3"/>
  <c r="O9" i="1"/>
  <c r="O10" i="1"/>
  <c r="O8" i="1"/>
  <c r="O6" i="1"/>
  <c r="N11" i="1"/>
  <c r="O5" i="1"/>
  <c r="O4" i="1"/>
  <c r="O7" i="1"/>
  <c r="O3" i="1"/>
  <c r="L11" i="1"/>
  <c r="B6" i="5" s="1"/>
  <c r="B23" i="5" s="1"/>
  <c r="B24" i="5" l="1"/>
  <c r="B22" i="5"/>
  <c r="O11" i="1"/>
  <c r="K18" i="3"/>
  <c r="B7" i="5"/>
  <c r="B8" i="5"/>
  <c r="F13" i="13"/>
  <c r="H13" i="13" s="1"/>
  <c r="F11" i="13"/>
  <c r="H11" i="13" s="1"/>
  <c r="F15" i="13"/>
  <c r="H15" i="13" s="1"/>
  <c r="G17" i="13"/>
  <c r="F17" i="13"/>
  <c r="H17" i="13" s="1"/>
  <c r="F3" i="13"/>
  <c r="H3" i="13"/>
  <c r="G7" i="13"/>
  <c r="F7" i="13"/>
  <c r="H7" i="13" s="1"/>
  <c r="G15" i="13"/>
  <c r="F10" i="13"/>
  <c r="H10" i="13" s="1"/>
  <c r="F14" i="13"/>
  <c r="H14" i="13" s="1"/>
  <c r="G13" i="13"/>
  <c r="F4" i="13"/>
  <c r="H4" i="13" s="1"/>
  <c r="F6" i="13"/>
  <c r="H6" i="13" s="1"/>
  <c r="G2" i="13"/>
  <c r="F2" i="13"/>
  <c r="H2" i="13" s="1"/>
  <c r="G12" i="13"/>
  <c r="F12" i="13"/>
  <c r="H12" i="13" s="1"/>
  <c r="G9" i="13"/>
  <c r="F9" i="13"/>
  <c r="H9" i="13" s="1"/>
  <c r="G8" i="13"/>
  <c r="F8" i="13"/>
  <c r="H8" i="13" s="1"/>
  <c r="G11" i="13"/>
  <c r="G3" i="13"/>
  <c r="G16" i="13"/>
  <c r="F16" i="13"/>
  <c r="H16" i="13"/>
  <c r="G14" i="13"/>
  <c r="G10" i="13"/>
  <c r="G5" i="13"/>
  <c r="F5" i="13"/>
  <c r="H5" i="13" s="1"/>
  <c r="G4" i="13"/>
  <c r="G6" i="13"/>
  <c r="G18" i="13" l="1"/>
  <c r="E32" i="13" s="1"/>
  <c r="H18" i="13"/>
  <c r="E3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Ohren, Ellen Karoline</author>
  </authors>
  <commentList>
    <comment ref="P18" authorId="0" shapeId="0" xr:uid="{00000000-0006-0000-0500-000001000000}">
      <text>
        <r>
          <rPr>
            <b/>
            <sz val="9"/>
            <color indexed="81"/>
            <rFont val="Tahoma"/>
            <family val="2"/>
          </rPr>
          <t>Ohren, Ellen Karoline:</t>
        </r>
        <r>
          <rPr>
            <sz val="9"/>
            <color indexed="81"/>
            <rFont val="Tahoma"/>
            <family val="2"/>
          </rPr>
          <t xml:space="preserve">
Kontroll</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stimatverktøy - forslag til høring.xlsx!Tabell1" type="102" refreshedVersion="6" minRefreshableVersion="5">
    <extLst>
      <ext xmlns:x15="http://schemas.microsoft.com/office/spreadsheetml/2010/11/main" uri="{DE250136-89BD-433C-8126-D09CA5730AF9}">
        <x15:connection id="Tabell1">
          <x15:rangePr sourceName="_xlcn.WorksheetConnection_Estimatverktøyforslagtilhøring.xlsxTabell11"/>
        </x15:connection>
      </ext>
    </extLst>
  </connection>
  <connection id="3" xr16:uid="{00000000-0015-0000-FFFF-FFFF02000000}" name="WorksheetConnection_Estimatverktøy - forslag til høring.xlsx!Tabell13" type="102" refreshedVersion="6" minRefreshableVersion="5">
    <extLst>
      <ext xmlns:x15="http://schemas.microsoft.com/office/spreadsheetml/2010/11/main" uri="{DE250136-89BD-433C-8126-D09CA5730AF9}">
        <x15:connection id="Tabell13" autoDelete="1">
          <x15:rangePr sourceName="_xlcn.WorksheetConnection_Estimatverktøyforslagtilhøring.xlsxTabell131"/>
        </x15:connection>
      </ext>
    </extLst>
  </connection>
</connections>
</file>

<file path=xl/sharedStrings.xml><?xml version="1.0" encoding="utf-8"?>
<sst xmlns="http://schemas.openxmlformats.org/spreadsheetml/2006/main" count="347" uniqueCount="215">
  <si>
    <t>Trolig</t>
  </si>
  <si>
    <t>Standardavvik</t>
  </si>
  <si>
    <t>Totalt</t>
  </si>
  <si>
    <t>Planlegging</t>
  </si>
  <si>
    <t>Faktor #</t>
  </si>
  <si>
    <t>Gjennomføring</t>
  </si>
  <si>
    <t>#</t>
  </si>
  <si>
    <t>Beskrivelse</t>
  </si>
  <si>
    <t>Lavest (P10)</t>
  </si>
  <si>
    <t>Høyest (P90)</t>
  </si>
  <si>
    <t>&lt;prosjekt/aktivitet&gt;</t>
  </si>
  <si>
    <t>Kostnadsestimat</t>
  </si>
  <si>
    <t>Omfang</t>
  </si>
  <si>
    <t>Forventet faktortillegg</t>
  </si>
  <si>
    <t>&lt;dato&gt;</t>
  </si>
  <si>
    <t>Beløp i hele 1000</t>
  </si>
  <si>
    <t>Beskrivelse av usikkerhet</t>
  </si>
  <si>
    <t>Oppgave</t>
  </si>
  <si>
    <t>Start</t>
  </si>
  <si>
    <t>Slutt</t>
  </si>
  <si>
    <t>Ansvarlig</t>
  </si>
  <si>
    <t>Logg</t>
  </si>
  <si>
    <t>Prosjektleder</t>
  </si>
  <si>
    <t>Fase</t>
  </si>
  <si>
    <t>Forberedelse</t>
  </si>
  <si>
    <t>Etterarbeid</t>
  </si>
  <si>
    <t>Når bør dette gjøres?</t>
  </si>
  <si>
    <t>Umiddelbart etter at det er besluttet hvem som skal være prosessleder.</t>
  </si>
  <si>
    <t>Umiddelbart etter at det er besluttet hvem som skal være prosessleder og eventuell datastøtte.</t>
  </si>
  <si>
    <t>Status</t>
  </si>
  <si>
    <t>Prosessleder</t>
  </si>
  <si>
    <t>Ressursgruppe</t>
  </si>
  <si>
    <t>Bestemme hvem som skal bidra i selve estimeringen. De som velges skal ha relevant kompetanse og alle områder må dekkes. Det skal alltid delta en person utenfor prosjektorganisasjonen som er i stand til, og ønsker, å bidra til god kvalitet på estimatet.</t>
  </si>
  <si>
    <t>I forbindelse med og/eller rett i etterkant av oppstartmøte.</t>
  </si>
  <si>
    <t>Estimatmal</t>
  </si>
  <si>
    <t>Etablere mal for estimatet og bestemem hvordan estimatet skal rapporteres. Normalt brukes mal fra EQS og resultatet registreres/beskrives i Prosjektbegrunnelse og Prosjektplan.</t>
  </si>
  <si>
    <t>Deltar</t>
  </si>
  <si>
    <t>Prosjekteier</t>
  </si>
  <si>
    <t>Prosjekteier, styringsgruppe</t>
  </si>
  <si>
    <t>Plan</t>
  </si>
  <si>
    <t>Aktivitetsplan for estimeringen settes opp. Normalt gjøres dette til en del av prosjektets aktivitetsplaner, planen kan følges opp der, eller i en egen aktivitetsliste, eksempelvis denne listen i dette regnearket.</t>
  </si>
  <si>
    <t>Estimatstruktur</t>
  </si>
  <si>
    <t>Bestemme oppbygging og detaljering av estimatet. Estimatstrukturen må ikke bli for detaljert, men heller ikke overforenklet.</t>
  </si>
  <si>
    <t>Ressursgruppe, Prosjekteier, Styringsgruppe</t>
  </si>
  <si>
    <t>Etter at plan er lagt</t>
  </si>
  <si>
    <t>Informasjon til ressursgruppen</t>
  </si>
  <si>
    <t>Ressursgruppens forberedelser</t>
  </si>
  <si>
    <t>Etter at informasjon er gitt til ressursggruppen</t>
  </si>
  <si>
    <t>Hver enkelt forbereder seg ut fra oppgavebeskrivelse og tilgjengeliggjort materiell. Arbeidet følges om nødvendig opp.</t>
  </si>
  <si>
    <t>Prosessleder, Prosjektleder</t>
  </si>
  <si>
    <t>Identifisere usikkerhetsfaktorer</t>
  </si>
  <si>
    <t>Ressursgruppe, Prosjektleder</t>
  </si>
  <si>
    <t>Etablere trippelestimater for usikkerhetsfaktorene</t>
  </si>
  <si>
    <t>Vurdere effekt og hvilke av estimatelementene som påvirkes av hver enkelt faktor</t>
  </si>
  <si>
    <t>Beregning og vurdering av resultat</t>
  </si>
  <si>
    <t>Overordnet vurdering av om resultatene er godt og rimelig. En må se resultatene opp mot referanser og tidligere erfaringer.</t>
  </si>
  <si>
    <t>Justering</t>
  </si>
  <si>
    <t>Oppsett av rapport</t>
  </si>
  <si>
    <t>Høring</t>
  </si>
  <si>
    <t>Godkjenning</t>
  </si>
  <si>
    <t>Rapport legges fram og godkjennes i henhold til gjeldende rutiner.</t>
  </si>
  <si>
    <t>Så snart som mulig etter at forberedelser er gennomført</t>
  </si>
  <si>
    <t>Etter kvantifisering av estimattelementene</t>
  </si>
  <si>
    <t>Etter trippelestimering for usikkerhetsfaktorer</t>
  </si>
  <si>
    <t>Etter evaluering og eventuell justering</t>
  </si>
  <si>
    <t>Når rapport er klar til høring</t>
  </si>
  <si>
    <t>Etter høringsprosessen er fullført</t>
  </si>
  <si>
    <t>Prosjekteier og prosjektstyre</t>
  </si>
  <si>
    <t>Ressursgruppe, ekstern part</t>
  </si>
  <si>
    <t>Etter evaluering</t>
  </si>
  <si>
    <t>Ikke påbegynt</t>
  </si>
  <si>
    <t>Kommentar</t>
  </si>
  <si>
    <t>Antatt kostnadsvirkning</t>
  </si>
  <si>
    <t>Prosess-støtte</t>
  </si>
  <si>
    <t>Prosess-støtte, Ressursgruppe</t>
  </si>
  <si>
    <t>Kvalitet</t>
  </si>
  <si>
    <t>Bestemme om det er nødvendig med ressurs som kan være dokumentansvarlig og/eller datastøtte i prosessen for å avlaste og bistå prosessleder.</t>
  </si>
  <si>
    <t>Bestemme hvem som skal involveres når estimatene skal gjennomgås av noen utenfor estimatprosessen og prosjektet som et ledd i kvalitetssikring.</t>
  </si>
  <si>
    <t>Felles møte der forhold som kan påvirke prosjektet og estimatet diskuteres. Forholdene grupperes i faktorer som kvantifiseres.</t>
  </si>
  <si>
    <t>Etablere risikoprofil</t>
  </si>
  <si>
    <t>Etter etablering av risikoprofil</t>
  </si>
  <si>
    <t>Etter identifisering av usikkerhetsfaktorer</t>
  </si>
  <si>
    <t xml:space="preserve">Risikoprofil beskrives og dokumenteres i prosjektets prosjektbegrunnelse. </t>
  </si>
  <si>
    <t>Rapport tas på høringsrunde i ressursgruppen og til en ressurs utenfor det teamet som har utarbeidet estimat/rapport. Innspill innarbeides.</t>
  </si>
  <si>
    <t>Så tidlig som mulig i prosjektet. Helst bør dette gjøres som en del av arbeidet med den første prosjektbegrunnelsen for prosjektet.</t>
  </si>
  <si>
    <t>Evaluering</t>
  </si>
  <si>
    <t>Senest i forbindelse med arbeidet med prosjektets sluttrapport</t>
  </si>
  <si>
    <t>Forventning (P50)</t>
  </si>
  <si>
    <t>Kostnadsestimater</t>
  </si>
  <si>
    <t>Standardavvik faktor</t>
  </si>
  <si>
    <t>Standardavvik omfang</t>
  </si>
  <si>
    <t>Varians</t>
  </si>
  <si>
    <t>STYRINGSMÅL som prosjektleder skal styre etter (P50)</t>
  </si>
  <si>
    <t>STYRINGSRAMME som prosjekteier disponerer = BUDSJETT (P70)</t>
  </si>
  <si>
    <t>Når tall fra regnskapet er klare for prosjektet gås estimatene igjennom og sees opp mot det som faktisk ble resultatet for prosjektet for å se om det er læringspunkter. Læringspunktene tas med inn i prosjektets sluttrapport.</t>
  </si>
  <si>
    <t>Informere hver enkelt deltaker i ressursgruppen. Tydelig beskrivelse av hva som er den enkelte sin oppgave. Gi hver enkelt nødvendig materiell slik at han/hun kan forberede seg.</t>
  </si>
  <si>
    <t>Bestemme om det bør være en egen prosessleder for estimeringen eller om prosjektleder kan ta dette ansvaret selv. I svært store prosjekter skal ikke prosessleder velges fra prosjektorganisasjonen.</t>
  </si>
  <si>
    <t>Dato</t>
  </si>
  <si>
    <t>Endring</t>
  </si>
  <si>
    <t>Konsekvens</t>
  </si>
  <si>
    <t>Utført av</t>
  </si>
  <si>
    <t>Behandling</t>
  </si>
  <si>
    <t>Justering av estimatene ut fra resultatet av vurderingene. Kontroll av at ikke noen faktorer eller elementer er uteglemt.</t>
  </si>
  <si>
    <t>Resultatene skrives inn i rapporten og det sikres at tilstrekkelig beskrivelse og begrunnelse fremgår slik at det gis et godt grunnlag for godkjenning.</t>
  </si>
  <si>
    <t>Alle leveranser beskrevet i prosjektbegrunnelse og prosjektforslag dekkes av estimatene</t>
  </si>
  <si>
    <t>Alle estimater for kostnadselementer og usikkerhetsfaktorer er vurdert og akseptert av mer enn en person</t>
  </si>
  <si>
    <t>Dato 1</t>
  </si>
  <si>
    <t>Dato 2</t>
  </si>
  <si>
    <t>Dato 3</t>
  </si>
  <si>
    <t>Sjekkpunkt</t>
  </si>
  <si>
    <t>Kjent usikkerhet som ikke er lagt inn i modellen er listet opp i RESULTAT</t>
  </si>
  <si>
    <t>Planlegging av estimeringsprosessen og hvordan estimatene skal følges opp gjennom prosjektet</t>
  </si>
  <si>
    <t>Oppfølging</t>
  </si>
  <si>
    <t>Gjennomgang av estimatene med ny evaluering av usikkerhet.</t>
  </si>
  <si>
    <t>Sammen med arbeidet med prognoser</t>
  </si>
  <si>
    <t>Estimatrevisjon 1</t>
  </si>
  <si>
    <t>Estimatrevisjon 2</t>
  </si>
  <si>
    <t>Kostnadselementer er ikke avhengige av hverandre i stor grad (Dersom de er det vil usikkerhetspåslagene være underestimerte)</t>
  </si>
  <si>
    <t>Usikkerhetsfaktorer er ikke avhengige av hverandre i stor grad (Dersom de er det vil usikkerhetspåslagene være underestimerte)</t>
  </si>
  <si>
    <t>Ikke vurdert</t>
  </si>
  <si>
    <t>P10 Beste utfall - Overraskende om dette inntreffer</t>
  </si>
  <si>
    <t>P90 Verste utfall - Overraskende om dette inntreffer</t>
  </si>
  <si>
    <t>Beskrivelse av kjent usikkerhet som ikke er lagt inn i beregningene. Begrunnelse.</t>
  </si>
  <si>
    <t>Usikkerhet 1. Begrunnelse for hvorfor dette ikke er lagt inn i beregningene.</t>
  </si>
  <si>
    <t>Usikkerhet 2. Begrunnelse for hvorfor dette ikke er lagt inn i beregningene.</t>
  </si>
  <si>
    <t>Usikkerhet 3. Begrunnelse for hvorfor dette ikke er lagt inn i beregningene.</t>
  </si>
  <si>
    <t>Grunnlag og forutsetninger for estimatene</t>
  </si>
  <si>
    <t>Omfang, varighet og ressurser er som beskrevet i prosjektbegrunnelse &lt;versjon&gt; datert &lt;dato&gt; og prosjektplan &lt;versjon&gt;  datert &lt;dato&gt;</t>
  </si>
  <si>
    <t>Andel av usikkerhet</t>
  </si>
  <si>
    <t>KOSTNADSRAMME som organisasjonen må ha likviditetsreserver for (P85)</t>
  </si>
  <si>
    <t>Kostnadselement 1</t>
  </si>
  <si>
    <t>Kostnadselement 2</t>
  </si>
  <si>
    <t>Kostnadselement 3</t>
  </si>
  <si>
    <t>Kostnadselement 4</t>
  </si>
  <si>
    <t>Kostnadselement 5</t>
  </si>
  <si>
    <t>Kostnadselement 6</t>
  </si>
  <si>
    <t>Kostnadselement 7</t>
  </si>
  <si>
    <t>Kostnadselement 8</t>
  </si>
  <si>
    <t>Kostnadselement 9</t>
  </si>
  <si>
    <t>Kostnadselement 10</t>
  </si>
  <si>
    <t>Kostnadselement 11</t>
  </si>
  <si>
    <t>Kostnadselement 12</t>
  </si>
  <si>
    <t>Kostnadselement 13</t>
  </si>
  <si>
    <t>Kostnadselement 14</t>
  </si>
  <si>
    <t>Kostnadselement 15</t>
  </si>
  <si>
    <t>Kostnadselement 16</t>
  </si>
  <si>
    <t>Usikkerhetsfaktor 1</t>
  </si>
  <si>
    <t>Usikkerhetsfaktor 2</t>
  </si>
  <si>
    <t>Usikkerhetsfaktor 3</t>
  </si>
  <si>
    <t>Usikkerhetsfaktor 4</t>
  </si>
  <si>
    <t>Usikkerhetsfaktor 5</t>
  </si>
  <si>
    <t>Usikkerhetsfaktor 6</t>
  </si>
  <si>
    <t>Usikkerhetsfaktor 7</t>
  </si>
  <si>
    <t>Usikkerhetsfaktor 8</t>
  </si>
  <si>
    <t>Usikkerhetsfaktor 9</t>
  </si>
  <si>
    <t>Kostnadselement #</t>
  </si>
  <si>
    <t>Navn</t>
  </si>
  <si>
    <t>Etablere 3-punktsestimater for elementene i estimatstrukturen</t>
  </si>
  <si>
    <t>3-punktsestimatene gjøres uten at det regnes inn usikkerhet som vil dekkes av faktorene som er definert</t>
  </si>
  <si>
    <t>Prosjektets 3-punktsestimat</t>
  </si>
  <si>
    <t>P50 Forventet utfall/Styringsmål - Normalt kommer vi ut litt over eller litt under dette</t>
  </si>
  <si>
    <t>Tips/kommenrtar</t>
  </si>
  <si>
    <t>Kopier malen til prosjektrom/arbeidsmappe</t>
  </si>
  <si>
    <t>Det tryggeste er å kopiere malfila til det stedet estimatet skal være på og døpe om malen etterpå.</t>
  </si>
  <si>
    <t>PLAN</t>
  </si>
  <si>
    <t>RESULTAT</t>
  </si>
  <si>
    <t>Kostandselementer</t>
  </si>
  <si>
    <t>Usikkerhetsfaktorer</t>
  </si>
  <si>
    <t>Endringslogg</t>
  </si>
  <si>
    <t>Sjekkliste</t>
  </si>
  <si>
    <t>Etter at det initielle estimatet er ferdig bør du logge alle endringer du gjør i denne fanen. Slik blir det sporbart hva som er gjort og når, hvem som har gjort det, og hvilken effekt endringen hadde på estimatet.</t>
  </si>
  <si>
    <t>NB! Navnet på usikkerhetsfaktorene legges inn i fanen "Kosnadselementer": Legg inn navn på usikkerhetsfaktorene i overskriftslinjen helt til høyre (de overskritene som står vertikalt).
Hvilke kostnadselementer hver risikofaktor gjelder markeer du også i fanen "Kostnadselementer" ved å skrive inn et 1-tall på hver kostnadselement-linje som påvirkes av faktoren.
Usikkerhetsfaktorene estimeres i % virkning på de kostnadselementene som påvirkes av faktoren. Normalt er 100% den mest trolige verdien (dvs. at risikoen ikke inntreffer). Ved senere revisjon av estimatet kan dette naturlligvis være noe annet enn 100%.</t>
  </si>
  <si>
    <t>Hver gang estimatet revideres bør sjekklisten oppdateres som en del av kvalitetskontrollen. Det er en fordel å planlegge på forhånd når estimatet skal oppdateres og legge de aktuelle datoene inn i denne fanen.</t>
  </si>
  <si>
    <t>Legg inn prosjektnavn og dato
Dokumentter versjon og dato på prosjektplan/prosjektbegrunnelse og/eller det som er den omfangsbeskrivelsen som er grunnlaget for estimatet.
Dato må du oppdatere manuelt hver gang det er gjort en endring</t>
  </si>
  <si>
    <t>Sett omtrentlige (eller helst nøyaktige :-)) datoer på de planpunktene du ønsker å gjennomføre og bruk og oppdater planen under estimat-arbeidet. Det er naturligvis helt ok å registrere planen i andre verktøy i stedet for her.</t>
  </si>
  <si>
    <t>Sørg for at de elementene som kostnadsestimeres er på et greit detaljeringsnivå:
1. Helst mellom 5 og 50 elementer
2. Helst skal ett element ikke være totalt dominerende og alle andre små i forhold
3. Det bør ikke være elementer med høy grad av samvariasjon (korrelasjon). Det vil si at det ikke bør være slik at når ett element får en økning så betyr det automatisk at ett eller flere av de øvrige elementene også øker tilsvarende. Liten til moderat samvariasjon er vanskelig å unngå helt og ansees som greit. Er det samvariasjon mellom elementer så bruk risikofaktorene for å estimere det som gjør at elementene samvarierer.</t>
  </si>
  <si>
    <t>Investering 
[%]</t>
  </si>
  <si>
    <t>Drift 
[%]</t>
  </si>
  <si>
    <t>Drift 
[NOK]</t>
  </si>
  <si>
    <t>Investering 
[NOK]</t>
  </si>
  <si>
    <t>Kolonne1</t>
  </si>
  <si>
    <t>2023</t>
  </si>
  <si>
    <t>2024</t>
  </si>
  <si>
    <t>2025</t>
  </si>
  <si>
    <t>2026</t>
  </si>
  <si>
    <t>2027</t>
  </si>
  <si>
    <t>2028</t>
  </si>
  <si>
    <t>Prosjektfase</t>
  </si>
  <si>
    <t>Timer  
Lavest (P10)</t>
  </si>
  <si>
    <t>Timer
Trolig</t>
  </si>
  <si>
    <t>Timer 
Høyest (P90)</t>
  </si>
  <si>
    <t>Timekostnad drift</t>
  </si>
  <si>
    <t>Timekostnad investering</t>
  </si>
  <si>
    <t>Driftsfinansierte kostnader</t>
  </si>
  <si>
    <t>Investeringskostnader</t>
  </si>
  <si>
    <t>Totalt for prosjektet</t>
  </si>
  <si>
    <t>Andel (%)</t>
  </si>
  <si>
    <t>1. Kolonne B og C blir automatisk utfylt fra arket "Kostnadselementer"</t>
  </si>
  <si>
    <t>2. Angi i kolonne E  hvor stor andel (%) av de enkelte kostnadselementene som er driftsfinansierte kostnader. Kolonne F, G og H blir automatisk oppdatert.</t>
  </si>
  <si>
    <t>3. Angi i kolonne D hvilken/hvilke prosjektfase kostnadselementet havner i.  Du kan bruke denne kolonnen til å filtrere på faser og få enkel oversikt over kostnad per fase, fordelt på drift og investering, til å fylle ut kapittel 1.3.2 i Vurderingsnotatet.</t>
  </si>
  <si>
    <t>Akkumulert</t>
  </si>
  <si>
    <t>Periode</t>
  </si>
  <si>
    <t>Drift
[1000 NOK]</t>
  </si>
  <si>
    <t>Investering
[1000 NOK]</t>
  </si>
  <si>
    <t>Akkumulert
[1000 NOK]</t>
  </si>
  <si>
    <t>SUM</t>
  </si>
  <si>
    <t>Fordeling drift investering år</t>
  </si>
  <si>
    <t>Her fordeles prosjektkostnadene på henholdvis driftskostnader (utgiftsførende), og investeringskostnader (balanseførende). Dette påvirker momsuttak i Helse midt-Norge, som vi er forpliktet til å ha oversikt over. Se eget vedlegg i rutinen som beskriver hvilke kostnader som er hva.
Veiledning på hvordan fylle ut dette arket står på selve arket.</t>
  </si>
  <si>
    <t>Hjelpeark timeestimering</t>
  </si>
  <si>
    <t xml:space="preserve">For kostnadselementer som er timekostnader, kan man bruke dette hjelpearket til å estimere timene. Timepris for Hemit-personell står oppført i hjelpearket. 
Det anbefales å sette opp formler herfra til "Kostnadselementer", for å ha oversikt over timeestimeringen.
</t>
  </si>
  <si>
    <t>4. Bruk grønn hjelpetabell til høyre for å periodisere: fordel kostnadselementene fra kolonne C årlig utover i prosjektets levetid (kolonne J-O). Kontroller at beløpet i Akkumulert stemmer med P50 (kolonne C)</t>
  </si>
  <si>
    <t>5. Tabellen under skal beregnes automatisk utifra punkt 1, og denne benyttes i prosjektbegrunnelse og kan kopieres inn i "vurderingsnotat" (kapittel 3.1).</t>
  </si>
  <si>
    <t xml:space="preserve">6. Blå tabell helt til høyre er til bruk i prosjektbegrunnelse (kapittel 6.1.1) og i vurderingsnotat (kapittel 3.2). Fyll inn: Driftskolonnen med kostnad per år. Investeringskolonen vil da automatisk oppdateres, gitt at årlig fordeling i blå hjelpetabell ovenfor er utfylt. </t>
  </si>
  <si>
    <t>2025-kroner</t>
  </si>
  <si>
    <t>Timepriser over gjelder Hemit-timepriser i prosjekt for HF. Dersom det er interne Hemit-prosjekter eller prosjekter for eksterne kunder utenom Helse Midt-Norge gjelder andre timepriser. Se intranett.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</si>
</sst>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yyyy\-mm\-dd;@"/>
    <numFmt numFmtId="166" formatCode="0.0\ %"/>
    <numFmt numFmtId="167" formatCode="&quot;kr&quot;\ #,##0.00"/>
  </numFmts>
  <fonts count="16" x14ac:knownFonts="1">
    <font>
      <sz val="11"/>
      <color theme="1"/>
      <name val="Calibri"/>
      <family val="2"/>
      <scheme val="minor"/>
    </font>
    <font>
      <sz val="11"/>
      <color theme="1"/>
      <name val="Calibri"/>
      <family val="2"/>
      <scheme val="minor"/>
    </font>
    <font>
      <sz val="18"/>
      <color theme="3"/>
      <name val="Calibri Light"/>
      <family val="2"/>
      <scheme val="major"/>
    </font>
    <font>
      <sz val="16"/>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4"/>
      <color theme="3"/>
      <name val="Calibri Light"/>
      <family val="2"/>
      <scheme val="major"/>
    </font>
    <font>
      <b/>
      <sz val="11"/>
      <color theme="5" tint="-0.249977111117893"/>
      <name val="Calibri"/>
      <family val="2"/>
      <scheme val="minor"/>
    </font>
    <font>
      <sz val="11"/>
      <color theme="1"/>
      <name val="Calibri"/>
      <scheme val="minor"/>
    </font>
    <font>
      <b/>
      <sz val="11"/>
      <color theme="9" tint="-0.249977111117893"/>
      <name val="Calibri"/>
      <family val="2"/>
      <scheme val="minor"/>
    </font>
    <font>
      <sz val="11"/>
      <color theme="9" tint="-0.249977111117893"/>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rgb="FF00B050"/>
        <bgColor indexed="64"/>
      </patternFill>
    </fill>
  </fills>
  <borders count="3">
    <border>
      <left/>
      <right/>
      <top/>
      <bottom/>
      <diagonal/>
    </border>
    <border>
      <left/>
      <right/>
      <top/>
      <bottom style="thick">
        <color theme="4"/>
      </bottom>
      <diagonal/>
    </border>
    <border>
      <left/>
      <right/>
      <top style="thin">
        <color theme="9"/>
      </top>
      <bottom style="thin">
        <color theme="9"/>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cellStyleXfs>
  <cellXfs count="41">
    <xf numFmtId="0" fontId="0" fillId="0" borderId="0" xfId="0"/>
    <xf numFmtId="0" fontId="0" fillId="0" borderId="0" xfId="0" applyAlignment="1">
      <alignment textRotation="90"/>
    </xf>
    <xf numFmtId="9" fontId="0" fillId="0" borderId="0" xfId="1" applyFont="1"/>
    <xf numFmtId="2" fontId="0" fillId="0" borderId="0" xfId="0" applyNumberFormat="1"/>
    <xf numFmtId="1" fontId="0" fillId="0" borderId="0" xfId="0" applyNumberFormat="1"/>
    <xf numFmtId="1" fontId="0" fillId="0" borderId="0" xfId="1" applyNumberFormat="1" applyFont="1"/>
    <xf numFmtId="0" fontId="3" fillId="0" borderId="0" xfId="0" applyFont="1"/>
    <xf numFmtId="164" fontId="3" fillId="0" borderId="0" xfId="2" applyNumberFormat="1" applyFont="1"/>
    <xf numFmtId="0" fontId="0" fillId="0" borderId="0" xfId="0" applyAlignment="1">
      <alignment vertical="top" wrapText="1"/>
    </xf>
    <xf numFmtId="164" fontId="0" fillId="0" borderId="0" xfId="2" applyNumberFormat="1" applyFont="1"/>
    <xf numFmtId="165" fontId="0" fillId="0" borderId="0" xfId="0" applyNumberFormat="1" applyAlignment="1">
      <alignment vertical="top" wrapText="1"/>
    </xf>
    <xf numFmtId="9" fontId="4" fillId="0" borderId="0" xfId="1" applyFont="1"/>
    <xf numFmtId="1" fontId="4" fillId="0" borderId="0" xfId="1" applyNumberFormat="1" applyFont="1"/>
    <xf numFmtId="14" fontId="0" fillId="0" borderId="0" xfId="0" applyNumberFormat="1" applyAlignment="1">
      <alignment vertical="top" wrapText="1"/>
    </xf>
    <xf numFmtId="0" fontId="0" fillId="0" borderId="0" xfId="0" applyAlignment="1">
      <alignment horizontal="center" vertical="center" wrapText="1"/>
    </xf>
    <xf numFmtId="0" fontId="6" fillId="0" borderId="0" xfId="0" applyFont="1"/>
    <xf numFmtId="0" fontId="7" fillId="0" borderId="1" xfId="3" applyFont="1" applyBorder="1"/>
    <xf numFmtId="0" fontId="0" fillId="0" borderId="0" xfId="0" applyAlignment="1">
      <alignment horizontal="left"/>
    </xf>
    <xf numFmtId="0" fontId="5" fillId="0" borderId="0" xfId="0" applyFont="1" applyAlignment="1">
      <alignment vertical="top" wrapText="1"/>
    </xf>
    <xf numFmtId="166" fontId="0" fillId="0" borderId="0" xfId="1" applyNumberFormat="1" applyFont="1"/>
    <xf numFmtId="166" fontId="0" fillId="0" borderId="0" xfId="0" applyNumberFormat="1"/>
    <xf numFmtId="0" fontId="8" fillId="0" borderId="0" xfId="0" applyFont="1"/>
    <xf numFmtId="9" fontId="8" fillId="0" borderId="0" xfId="1" applyFont="1"/>
    <xf numFmtId="0" fontId="0" fillId="0" borderId="0" xfId="0" applyAlignment="1">
      <alignment horizontal="center" textRotation="90"/>
    </xf>
    <xf numFmtId="166" fontId="9" fillId="0" borderId="0" xfId="0" applyNumberFormat="1" applyFont="1"/>
    <xf numFmtId="0" fontId="10" fillId="0" borderId="2" xfId="0" applyFont="1" applyBorder="1"/>
    <xf numFmtId="0" fontId="8" fillId="2" borderId="0" xfId="0" applyFont="1" applyFill="1"/>
    <xf numFmtId="1" fontId="11" fillId="2" borderId="0" xfId="0" applyNumberFormat="1" applyFont="1" applyFill="1"/>
    <xf numFmtId="1" fontId="11" fillId="0" borderId="0" xfId="0" applyNumberFormat="1" applyFont="1"/>
    <xf numFmtId="1" fontId="10" fillId="0" borderId="2" xfId="0" applyNumberFormat="1" applyFont="1" applyBorder="1"/>
    <xf numFmtId="0" fontId="10" fillId="0" borderId="2" xfId="0" applyFont="1" applyBorder="1" applyAlignment="1">
      <alignment textRotation="90"/>
    </xf>
    <xf numFmtId="0" fontId="10" fillId="0" borderId="0" xfId="0" applyFont="1"/>
    <xf numFmtId="0" fontId="0" fillId="0" borderId="0" xfId="0" applyAlignment="1">
      <alignment wrapText="1"/>
    </xf>
    <xf numFmtId="10" fontId="0" fillId="0" borderId="0" xfId="0" applyNumberFormat="1"/>
    <xf numFmtId="167" fontId="0" fillId="0" borderId="0" xfId="0" applyNumberFormat="1"/>
    <xf numFmtId="0" fontId="10" fillId="0" borderId="2" xfId="0" applyFont="1" applyBorder="1" applyAlignment="1">
      <alignment wrapText="1"/>
    </xf>
    <xf numFmtId="0" fontId="5" fillId="0" borderId="0" xfId="0" applyFont="1"/>
    <xf numFmtId="10" fontId="5" fillId="0" borderId="0" xfId="0" applyNumberFormat="1" applyFont="1"/>
    <xf numFmtId="0" fontId="14" fillId="3" borderId="0" xfId="0" applyFont="1" applyFill="1"/>
    <xf numFmtId="0" fontId="15" fillId="3" borderId="0" xfId="0" applyFont="1" applyFill="1"/>
    <xf numFmtId="0" fontId="14" fillId="0" borderId="0" xfId="0" applyFont="1" applyFill="1" applyAlignment="1">
      <alignment vertical="top"/>
    </xf>
  </cellXfs>
  <cellStyles count="4">
    <cellStyle name="Komma" xfId="2" builtinId="3"/>
    <cellStyle name="Normal" xfId="0" builtinId="0"/>
    <cellStyle name="Prosent" xfId="1" builtinId="5"/>
    <cellStyle name="Tittel" xfId="3" builtinId="15"/>
  </cellStyles>
  <dxfs count="88">
    <dxf>
      <alignment horizontal="general"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14" formatCode="0.00\ %"/>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167" formatCode="&quot;kr&quot;\ #,##0.00"/>
    </dxf>
    <dxf>
      <numFmt numFmtId="167" formatCode="&quot;kr&quot;\ #,##0.00"/>
    </dxf>
    <dxf>
      <numFmt numFmtId="14" formatCode="0.00\ %"/>
    </dxf>
    <dxf>
      <numFmt numFmtId="0" formatCode="General"/>
    </dxf>
    <dxf>
      <font>
        <b/>
        <i val="0"/>
        <strike val="0"/>
        <condense val="0"/>
        <extend val="0"/>
        <outline val="0"/>
        <shadow val="0"/>
        <u val="none"/>
        <vertAlign val="baseline"/>
        <sz val="11"/>
        <color theme="5" tint="-0.249977111117893"/>
        <name val="Calibri"/>
        <scheme val="minor"/>
      </font>
      <fill>
        <patternFill patternType="solid">
          <fgColor theme="9" tint="0.79998168889431442"/>
          <bgColor theme="9" tint="0.79998168889431442"/>
        </patternFill>
      </fill>
    </dxf>
    <dxf>
      <font>
        <b/>
        <i val="0"/>
        <strike val="0"/>
        <condense val="0"/>
        <extend val="0"/>
        <outline val="0"/>
        <shadow val="0"/>
        <u val="none"/>
        <vertAlign val="baseline"/>
        <sz val="11"/>
        <color theme="5" tint="-0.249977111117893"/>
        <name val="Calibri"/>
        <scheme val="minor"/>
      </font>
      <fill>
        <patternFill patternType="solid">
          <fgColor theme="9" tint="0.79998168889431442"/>
          <bgColor theme="9" tint="0.79998168889431442"/>
        </patternFill>
      </fill>
    </dxf>
    <dxf>
      <alignment horizontal="general" vertical="bottom" textRotation="0" wrapText="1" indent="0" justifyLastLine="0" shrinkToFit="0" readingOrder="0"/>
    </dxf>
    <dxf>
      <numFmt numFmtId="166" formatCode="0.0\ %"/>
    </dxf>
    <dxf>
      <font>
        <b val="0"/>
        <i val="0"/>
        <strike val="0"/>
        <condense val="0"/>
        <extend val="0"/>
        <outline val="0"/>
        <shadow val="0"/>
        <u val="none"/>
        <vertAlign val="baseline"/>
        <sz val="11"/>
        <color theme="1"/>
        <name val="Calibri"/>
        <scheme val="minor"/>
      </font>
      <numFmt numFmtId="166" formatCode="0.0\ %"/>
    </dxf>
    <dxf>
      <numFmt numFmtId="1" formatCode="0"/>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numFmt numFmtId="1" formatCode="0"/>
    </dxf>
    <dxf>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numFmt numFmtId="1" formatCode="0"/>
    </dxf>
    <dxf>
      <numFmt numFmtId="2" formatCode="0.00"/>
    </dxf>
    <dxf>
      <font>
        <b val="0"/>
        <i val="0"/>
        <strike val="0"/>
        <condense val="0"/>
        <extend val="0"/>
        <outline val="0"/>
        <shadow val="0"/>
        <u val="none"/>
        <vertAlign val="baseline"/>
        <sz val="11"/>
        <color theme="1"/>
        <name val="Calibri"/>
        <scheme val="minor"/>
      </font>
      <numFmt numFmtId="13" formatCode="0\ %"/>
    </dxf>
    <dxf>
      <numFmt numFmtId="2" formatCode="0.00"/>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i val="0"/>
        <strike val="0"/>
        <condense val="0"/>
        <extend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numFmt numFmtId="1" formatCode="0"/>
    </dxf>
    <dxf>
      <numFmt numFmtId="1" formatCode="0"/>
    </dxf>
    <dxf>
      <numFmt numFmtId="1" formatCode="0"/>
    </dxf>
    <dxf>
      <numFmt numFmtId="1" formatCode="0"/>
    </dxf>
    <dxf>
      <font>
        <b val="0"/>
        <i val="0"/>
        <strike val="0"/>
        <condense val="0"/>
        <extend val="0"/>
        <outline val="0"/>
        <shadow val="0"/>
        <u val="none"/>
        <vertAlign val="baseline"/>
        <sz val="11"/>
        <color theme="1"/>
        <name val="Calibri"/>
        <scheme val="minor"/>
      </font>
      <numFmt numFmtId="166" formatCode="0.0\ %"/>
    </dxf>
    <dxf>
      <numFmt numFmtId="166" formatCode="0.0\ %"/>
    </dxf>
    <dxf>
      <numFmt numFmtId="1" formatCode="0"/>
    </dxf>
    <dxf>
      <numFmt numFmtId="1" formatCode="0"/>
    </dxf>
    <dxf>
      <numFmt numFmtId="1" formatCode="0"/>
    </dxf>
    <dxf>
      <numFmt numFmtId="1" formatCode="0"/>
    </dxf>
    <dxf>
      <numFmt numFmtId="1" formatCode="0"/>
    </dxf>
    <dxf>
      <numFmt numFmtId="1" formatCode="0"/>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font>
        <b/>
        <strike val="0"/>
        <outline val="0"/>
        <shadow val="0"/>
        <u val="none"/>
        <vertAlign val="baseline"/>
        <sz val="11"/>
        <color theme="5" tint="-0.249977111117893"/>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65" formatCode="yyyy\-mm\-dd;@"/>
      <alignment horizontal="general" vertical="top" textRotation="0" wrapText="1" indent="0" justifyLastLine="0" shrinkToFit="0" readingOrder="0"/>
    </dxf>
    <dxf>
      <numFmt numFmtId="165" formatCode="yyyy\-mm\-dd;@"/>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alignment horizontal="general" vertical="top" textRotation="0" wrapText="1" indent="0" justifyLastLine="0" shrinkToFit="0" readingOrder="0"/>
    </dxf>
    <dxf>
      <numFmt numFmtId="164" formatCode="_-* #,##0_-;\-* #,##0_-;_-* &quot;-&quot;??_-;_-@_-"/>
    </dxf>
    <dxf>
      <font>
        <strike val="0"/>
        <outline val="0"/>
        <shadow val="0"/>
        <u val="none"/>
        <vertAlign val="baseline"/>
        <sz val="16"/>
        <color theme="1"/>
        <name val="Calibri"/>
        <scheme val="minor"/>
      </font>
      <numFmt numFmtId="164" formatCode="_-* #,##0_-;\-* #,##0_-;_-* &quot;-&quot;??_-;_-@_-"/>
    </dxf>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ell10" displayName="Tabell10" ref="A1:C10" totalsRowShown="0" dataDxfId="87">
  <autoFilter ref="A1:C10" xr:uid="{00000000-0009-0000-0100-00000A000000}"/>
  <tableColumns count="3">
    <tableColumn id="1" xr3:uid="{00000000-0010-0000-0000-000001000000}" name="#" dataDxfId="86"/>
    <tableColumn id="2" xr3:uid="{00000000-0010-0000-0000-000002000000}" name="Beskrivelse" dataDxfId="85"/>
    <tableColumn id="3" xr3:uid="{00000000-0010-0000-0000-000003000000}" name="Tips/kommenrtar" dataDxfId="84"/>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A5:B8" totalsRowShown="0" dataDxfId="83">
  <tableColumns count="2">
    <tableColumn id="1" xr3:uid="{00000000-0010-0000-0100-000001000000}" name="Kostnadsestimater" dataDxfId="82"/>
    <tableColumn id="2" xr3:uid="{00000000-0010-0000-0100-000002000000}" name="Beløp i hele 1000" dataDxfId="81" dataCellStyle="Komma">
      <calculatedColumnFormula>_xlfn.NORM.INV(85%,B5,SQRT((SUMSQ(Tabell13[[#Totals],[Standardavvik]],#REF!))))</calculatedColumnFormula>
    </tableColumn>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21:B24" totalsRowShown="0">
  <autoFilter ref="A21:B24" xr:uid="{00000000-0009-0000-0100-000005000000}"/>
  <tableColumns count="2">
    <tableColumn id="1" xr3:uid="{00000000-0010-0000-0200-000001000000}" name="Prosjektets 3-punktsestimat"/>
    <tableColumn id="2" xr3:uid="{00000000-0010-0000-0200-000002000000}" name="Beløp i hele 1000" dataDxfId="80" dataCellStyle="K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6" displayName="Tabell6" ref="A11:B14" totalsRowShown="0">
  <autoFilter ref="A11:B14" xr:uid="{00000000-0009-0000-0100-000006000000}"/>
  <tableColumns count="2">
    <tableColumn id="1" xr3:uid="{00000000-0010-0000-0300-000001000000}" name="Beskrivelse av kjent usikkerhet som ikke er lagt inn i beregningene. Begrunnelse."/>
    <tableColumn id="2" xr3:uid="{00000000-0010-0000-0300-000002000000}" name="Antatt kostnadsvirkning"/>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l8" displayName="Tabell8" ref="A17:A18" totalsRowShown="0" dataDxfId="79">
  <autoFilter ref="A17:A18" xr:uid="{00000000-0009-0000-0100-000008000000}"/>
  <tableColumns count="1">
    <tableColumn id="1" xr3:uid="{00000000-0010-0000-0400-000001000000}" name="Grunnlag og forutsetninger for estimatene" dataDxfId="78"/>
  </tableColumns>
  <tableStyleInfo name="TableStyleLight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7" displayName="Tabell7" ref="A1:K23" totalsRowShown="0" dataDxfId="77">
  <autoFilter ref="A1:K23" xr:uid="{00000000-0009-0000-0100-000007000000}"/>
  <tableColumns count="11">
    <tableColumn id="1" xr3:uid="{00000000-0010-0000-0500-000001000000}" name="#" dataDxfId="76"/>
    <tableColumn id="8" xr3:uid="{00000000-0010-0000-0500-000008000000}" name="Fase" dataDxfId="75"/>
    <tableColumn id="2" xr3:uid="{00000000-0010-0000-0500-000002000000}" name="Oppgave" dataDxfId="74"/>
    <tableColumn id="3" xr3:uid="{00000000-0010-0000-0500-000003000000}" name="Beskrivelse" dataDxfId="73"/>
    <tableColumn id="9" xr3:uid="{00000000-0010-0000-0500-000009000000}" name="Når bør dette gjøres?" dataDxfId="72"/>
    <tableColumn id="4" xr3:uid="{00000000-0010-0000-0500-000004000000}" name="Start" dataDxfId="71"/>
    <tableColumn id="5" xr3:uid="{00000000-0010-0000-0500-000005000000}" name="Slutt" dataDxfId="70"/>
    <tableColumn id="6" xr3:uid="{00000000-0010-0000-0500-000006000000}" name="Ansvarlig" dataDxfId="69"/>
    <tableColumn id="11" xr3:uid="{00000000-0010-0000-0500-00000B000000}" name="Deltar" dataDxfId="68"/>
    <tableColumn id="10" xr3:uid="{00000000-0010-0000-0500-00000A000000}" name="Status" dataDxfId="67"/>
    <tableColumn id="7" xr3:uid="{00000000-0010-0000-0500-000007000000}" name="Logg" dataDxfId="66"/>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ell13" displayName="Tabell13" ref="A1:T18" totalsRowCount="1">
  <autoFilter ref="A1:T17" xr:uid="{00000000-0009-0000-0100-000002000000}"/>
  <tableColumns count="20">
    <tableColumn id="1" xr3:uid="{00000000-0010-0000-0600-000001000000}" name="Kostnadselement #" totalsRowLabel="Totalt" dataDxfId="65"/>
    <tableColumn id="2" xr3:uid="{00000000-0010-0000-0600-000002000000}" name="Navn" dataDxfId="64"/>
    <tableColumn id="3" xr3:uid="{00000000-0010-0000-0600-000003000000}" name="Beskrivelse" dataDxfId="63"/>
    <tableColumn id="22" xr3:uid="{00000000-0010-0000-0600-000016000000}" name="Beskrivelse av usikkerhet" dataDxfId="62"/>
    <tableColumn id="4" xr3:uid="{00000000-0010-0000-0600-000004000000}" name="Lavest (P10)" dataDxfId="61"/>
    <tableColumn id="5" xr3:uid="{00000000-0010-0000-0600-000005000000}" name="Trolig" totalsRowFunction="sum" dataDxfId="60"/>
    <tableColumn id="6" xr3:uid="{00000000-0010-0000-0600-000006000000}" name="Høyest (P90)" dataDxfId="59"/>
    <tableColumn id="7" xr3:uid="{00000000-0010-0000-0600-000007000000}" name="Forventning (P50)" totalsRowFunction="sum" dataDxfId="58" totalsRowDxfId="57">
      <calculatedColumnFormula>(Tabell13[[#This Row],[Lavest (P10)]]+0.42*Tabell13[[#This Row],[Trolig]]+Tabell13[[#This Row],[Høyest (P90)]])/2.42</calculatedColumnFormula>
    </tableColumn>
    <tableColumn id="8" xr3:uid="{00000000-0010-0000-0600-000008000000}" name="Standardavvik" totalsRowFunction="custom" dataDxfId="56" totalsRowDxfId="55">
      <calculatedColumnFormula>(Tabell13[[#This Row],[Høyest (P90)]]-Tabell13[[#This Row],[Lavest (P10)]])/2.53</calculatedColumnFormula>
      <totalsRowFormula>SQRT(SUMSQ(Tabell13[Standardavvik]))</totalsRowFormula>
    </tableColumn>
    <tableColumn id="13" xr3:uid="{00000000-0010-0000-0600-00000D000000}" name="Varians" totalsRowFunction="sum" dataDxfId="54" totalsRowDxfId="53">
      <calculatedColumnFormula>Tabell13[[#This Row],[Standardavvik]]^2</calculatedColumnFormula>
    </tableColumn>
    <tableColumn id="21" xr3:uid="{00000000-0010-0000-0600-000015000000}" name="Andel av usikkerhet" totalsRowFunction="sum" dataDxfId="52" totalsRowDxfId="51" dataCellStyle="Prosent">
      <calculatedColumnFormula>Tabell13[[#This Row],[Varians]]/(Tabell13[[#Totals],[Varians]]+Tabell1[[#Totals],[Varians]])</calculatedColumnFormula>
    </tableColumn>
    <tableColumn id="9" xr3:uid="{00000000-0010-0000-0600-000009000000}" name="Usikkerhetsfaktor 1" totalsRowDxfId="50"/>
    <tableColumn id="10" xr3:uid="{00000000-0010-0000-0600-00000A000000}" name="Usikkerhetsfaktor 2" totalsRowDxfId="49"/>
    <tableColumn id="11" xr3:uid="{00000000-0010-0000-0600-00000B000000}" name="Usikkerhetsfaktor 3" totalsRowDxfId="48"/>
    <tableColumn id="12" xr3:uid="{00000000-0010-0000-0600-00000C000000}" name="Usikkerhetsfaktor 4" totalsRowDxfId="47"/>
    <tableColumn id="14" xr3:uid="{00000000-0010-0000-0600-00000E000000}" name="Usikkerhetsfaktor 5"/>
    <tableColumn id="17" xr3:uid="{00000000-0010-0000-0600-000011000000}" name="Usikkerhetsfaktor 6"/>
    <tableColumn id="18" xr3:uid="{00000000-0010-0000-0600-000012000000}" name="Usikkerhetsfaktor 7"/>
    <tableColumn id="19" xr3:uid="{00000000-0010-0000-0600-000013000000}" name="Usikkerhetsfaktor 8"/>
    <tableColumn id="20" xr3:uid="{00000000-0010-0000-0600-000014000000}" name="Usikkerhetsfaktor 9"/>
  </tableColumns>
  <tableStyleInfo name="TableStyleLight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ell1" displayName="Tabell1" ref="A1:O11" totalsRowCount="1">
  <autoFilter ref="A1:O10" xr:uid="{00000000-0009-0000-0100-000001000000}"/>
  <tableColumns count="15">
    <tableColumn id="1" xr3:uid="{00000000-0010-0000-0700-000001000000}" name="Faktor #" totalsRowLabel="Totalt" dataDxfId="46"/>
    <tableColumn id="2" xr3:uid="{00000000-0010-0000-0700-000002000000}" name="Navn" dataDxfId="45"/>
    <tableColumn id="8" xr3:uid="{00000000-0010-0000-0700-000008000000}" name="Beskrivelse" dataDxfId="44"/>
    <tableColumn id="9" xr3:uid="{00000000-0010-0000-0700-000009000000}" name="Beskrivelse av usikkerhet" dataDxfId="43" dataCellStyle="Prosent"/>
    <tableColumn id="4" xr3:uid="{00000000-0010-0000-0700-000004000000}" name="Lavest (P10)" dataDxfId="42" dataCellStyle="Prosent"/>
    <tableColumn id="5" xr3:uid="{00000000-0010-0000-0700-000005000000}" name="Trolig" dataDxfId="41" dataCellStyle="Prosent"/>
    <tableColumn id="6" xr3:uid="{00000000-0010-0000-0700-000006000000}" name="Høyest (P90)" dataDxfId="40" dataCellStyle="Prosent"/>
    <tableColumn id="7" xr3:uid="{00000000-0010-0000-0700-000007000000}" name="Forventning (P50)" dataDxfId="39" totalsRowDxfId="38" dataCellStyle="Prosent">
      <calculatedColumnFormula>(Tabell1[[#This Row],[Lavest (P10)]]+0.42*Tabell1[[#This Row],[Trolig]]+Tabell1[[#This Row],[Høyest (P90)]])/2.42</calculatedColumnFormula>
    </tableColumn>
    <tableColumn id="13" xr3:uid="{00000000-0010-0000-0700-00000D000000}" name="Standardavvik faktor" dataDxfId="37" totalsRowDxfId="36" dataCellStyle="Prosent">
      <calculatedColumnFormula>(Tabell1[[#This Row],[Høyest (P90)]]-Tabell1[[#This Row],[Lavest (P10)]])/2.53</calculatedColumnFormula>
    </tableColumn>
    <tableColumn id="10" xr3:uid="{00000000-0010-0000-0700-00000A000000}" name="Omfang" dataDxfId="35" dataCellStyle="Prosent">
      <calculatedColumnFormula>SUMPRODUCT(INDIRECT("Tabell13["&amp;Tabell1[[#This Row],[Navn]]&amp;"]"),Tabell13[[Forventning (P50)]:[Forventning (P50)]])</calculatedColumnFormula>
    </tableColumn>
    <tableColumn id="14" xr3:uid="{00000000-0010-0000-0700-00000E000000}" name="Standardavvik omfang" dataDxfId="34" dataCellStyle="Prosent">
      <calculatedColumnFormula>SQRT(SUMPRODUCT(INDIRECT("Tabell13["&amp;Tabell1[[#This Row],[Navn]]&amp;"]"),Tabell13[Varians]))</calculatedColumnFormula>
    </tableColumn>
    <tableColumn id="11" xr3:uid="{00000000-0010-0000-0700-00000B000000}" name="Forventet faktortillegg" totalsRowFunction="sum" dataDxfId="33" totalsRowDxfId="32" dataCellStyle="Prosent">
      <calculatedColumnFormula>(Tabell1[[#This Row],[Forventning (P50)]]-1)*Tabell1[[#This Row],[Omfang]]</calculatedColumnFormula>
    </tableColumn>
    <tableColumn id="16" xr3:uid="{00000000-0010-0000-0700-000010000000}" name="Varians" totalsRowFunction="sum" dataDxfId="31" totalsRowDxfId="30" dataCellStyle="Prosent">
      <calculatedColumnFormula>(Tabell1[[#This Row],[Standardavvik omfang]]*Tabell1[[#This Row],[Forventning (P50)]])^2+(Tabell1[[#This Row],[Standardavvik faktor]]*Tabell1[[#This Row],[Omfang]])^2+(Tabell1[[#This Row],[Standardavvik omfang]]*Tabell1[[#This Row],[Standardavvik faktor]])^2-Tabell1[[#This Row],[Standardavvik omfang]]^2</calculatedColumnFormula>
    </tableColumn>
    <tableColumn id="15" xr3:uid="{00000000-0010-0000-0700-00000F000000}" name="Standardavvik" totalsRowFunction="custom" dataDxfId="29" totalsRowDxfId="28" dataCellStyle="Prosent">
      <calculatedColumnFormula>SQRT(Tabell1[[#This Row],[Varians]])</calculatedColumnFormula>
      <totalsRowFormula>SQRT(SUMSQ(Tabell1[Standardavvik]))</totalsRowFormula>
    </tableColumn>
    <tableColumn id="3" xr3:uid="{00000000-0010-0000-0700-000003000000}" name="Andel av usikkerhet" totalsRowFunction="sum" dataDxfId="27" totalsRowDxfId="26" dataCellStyle="Prosent">
      <calculatedColumnFormula>Tabell1[[#This Row],[Varians]]/(Tabell1[[#Totals],[Varians]]+Tabell13[[#Totals],[Varians]])</calculatedColumnFormula>
    </tableColumn>
  </tableColumns>
  <tableStyleInfo name="TableStyleLight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ell11" displayName="Tabell11" ref="A1:H17" totalsRowShown="0" headerRowDxfId="25">
  <autoFilter ref="A1:H17" xr:uid="{00000000-0009-0000-0100-00000B000000}"/>
  <tableColumns count="8">
    <tableColumn id="1" xr3:uid="{00000000-0010-0000-0800-000001000000}" name="Kostnadselement #"/>
    <tableColumn id="2" xr3:uid="{00000000-0010-0000-0800-000002000000}" name="Navn" dataDxfId="24"/>
    <tableColumn id="3" xr3:uid="{00000000-0010-0000-0800-000003000000}" name="Forventning (P50)"/>
    <tableColumn id="4" xr3:uid="{00000000-0010-0000-0800-000004000000}" name="Prosjektfase" dataDxfId="23"/>
    <tableColumn id="5" xr3:uid="{00000000-0010-0000-0800-000005000000}" name="Drift _x000a_[%]" dataDxfId="22"/>
    <tableColumn id="6" xr3:uid="{00000000-0010-0000-0800-000006000000}" name="Investering _x000a_[%]" dataDxfId="21"/>
    <tableColumn id="7" xr3:uid="{00000000-0010-0000-0800-000007000000}" name="Drift _x000a_[NOK]" dataDxfId="20"/>
    <tableColumn id="8" xr3:uid="{00000000-0010-0000-0800-000008000000}" name="Investering _x000a_[NOK]" dataDxfId="19"/>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ell12" displayName="Tabell12" ref="J1:P18" totalsRowShown="0">
  <autoFilter ref="J1:P18" xr:uid="{00000000-0009-0000-0100-00000C000000}"/>
  <tableColumns count="7">
    <tableColumn id="1" xr3:uid="{00000000-0010-0000-0900-000001000000}" name="2023"/>
    <tableColumn id="2" xr3:uid="{00000000-0010-0000-0900-000002000000}" name="2024"/>
    <tableColumn id="3" xr3:uid="{00000000-0010-0000-0900-000003000000}" name="2025"/>
    <tableColumn id="4" xr3:uid="{00000000-0010-0000-0900-000004000000}" name="2026"/>
    <tableColumn id="5" xr3:uid="{00000000-0010-0000-0900-000005000000}" name="2027"/>
    <tableColumn id="6" xr3:uid="{00000000-0010-0000-0900-000006000000}" name="2028"/>
    <tableColumn id="7" xr3:uid="{00000000-0010-0000-0900-000007000000}" name="Akkumulert"/>
  </tableColumns>
  <tableStyleInfo name="TableStyleMedium2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ell14" displayName="Tabell14" ref="C31:E33" totalsRowShown="0" headerRowDxfId="18" dataDxfId="17">
  <autoFilter ref="C31:E33" xr:uid="{00000000-0009-0000-0100-00000D000000}"/>
  <tableColumns count="3">
    <tableColumn id="1" xr3:uid="{00000000-0010-0000-0A00-000001000000}" name="Totalt for prosjektet" dataDxfId="16"/>
    <tableColumn id="2" xr3:uid="{00000000-0010-0000-0A00-000002000000}" name="Kolonne1" dataDxfId="15"/>
    <tableColumn id="3" xr3:uid="{00000000-0010-0000-0A00-000003000000}" name="Andel (%)" dataDxfId="14"/>
  </tableColumns>
  <tableStyleInfo name="TableStyleMedium2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ell15" displayName="Tabell15" ref="R1:U8" totalsRowShown="0" headerRowDxfId="13">
  <autoFilter ref="R1:U8" xr:uid="{00000000-0009-0000-0100-00000E000000}"/>
  <tableColumns count="4">
    <tableColumn id="1" xr3:uid="{00000000-0010-0000-0B00-000001000000}" name="Periode"/>
    <tableColumn id="2" xr3:uid="{00000000-0010-0000-0B00-000002000000}" name="Drift_x000a_[1000 NOK]"/>
    <tableColumn id="3" xr3:uid="{00000000-0010-0000-0B00-000003000000}" name="Investering_x000a_[1000 NOK]"/>
    <tableColumn id="4" xr3:uid="{00000000-0010-0000-0B00-000004000000}" name="Akkumulert_x000a_[1000 NOK]"/>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ell3" displayName="Tabell3" ref="A1:E2" totalsRowShown="0" dataDxfId="12">
  <autoFilter ref="A1:E2" xr:uid="{00000000-0009-0000-0100-000003000000}"/>
  <tableColumns count="5">
    <tableColumn id="1" xr3:uid="{00000000-0010-0000-0C00-000001000000}" name="Dato" dataDxfId="11"/>
    <tableColumn id="2" xr3:uid="{00000000-0010-0000-0C00-000002000000}" name="Endring" dataDxfId="10"/>
    <tableColumn id="3" xr3:uid="{00000000-0010-0000-0C00-000003000000}" name="Konsekvens" dataDxfId="9"/>
    <tableColumn id="4" xr3:uid="{00000000-0010-0000-0C00-000004000000}" name="Utført av" dataDxfId="8"/>
    <tableColumn id="5" xr3:uid="{00000000-0010-0000-0C00-000005000000}" name="Behandling" dataDxfId="7"/>
  </tableColumns>
  <tableStyleInfo name="TableStyleLight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ell9" displayName="Tabell9" ref="A1:F6" totalsRowShown="0" dataDxfId="6">
  <autoFilter ref="A1:F6" xr:uid="{00000000-0009-0000-0100-000009000000}"/>
  <tableColumns count="6">
    <tableColumn id="1" xr3:uid="{00000000-0010-0000-0D00-000001000000}" name="#" dataDxfId="5"/>
    <tableColumn id="2" xr3:uid="{00000000-0010-0000-0D00-000002000000}" name="Sjekkpunkt" dataDxfId="4"/>
    <tableColumn id="3" xr3:uid="{00000000-0010-0000-0D00-000003000000}" name="Dato 1" dataDxfId="3"/>
    <tableColumn id="4" xr3:uid="{00000000-0010-0000-0D00-000004000000}" name="Dato 2" dataDxfId="2"/>
    <tableColumn id="5" xr3:uid="{00000000-0010-0000-0D00-000005000000}" name="Dato 3" dataDxfId="1"/>
    <tableColumn id="7" xr3:uid="{00000000-0010-0000-0D00-000007000000}" name="Kommentar" dataDxfId="0"/>
  </tableColumns>
  <tableStyleInfo name="TableStyleLight20"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C7" sqref="C7"/>
    </sheetView>
  </sheetViews>
  <sheetFormatPr baseColWidth="10" defaultRowHeight="15" x14ac:dyDescent="0.25"/>
  <cols>
    <col min="1" max="1" width="4.28515625" bestFit="1" customWidth="1"/>
    <col min="2" max="2" width="37" customWidth="1"/>
    <col min="3" max="3" width="66.5703125" customWidth="1"/>
  </cols>
  <sheetData>
    <row r="1" spans="1:3" x14ac:dyDescent="0.25">
      <c r="A1" t="s">
        <v>6</v>
      </c>
      <c r="B1" t="s">
        <v>7</v>
      </c>
      <c r="C1" t="s">
        <v>161</v>
      </c>
    </row>
    <row r="2" spans="1:3" ht="30" x14ac:dyDescent="0.25">
      <c r="A2" s="8">
        <v>1</v>
      </c>
      <c r="B2" s="8" t="s">
        <v>162</v>
      </c>
      <c r="C2" s="8" t="s">
        <v>163</v>
      </c>
    </row>
    <row r="3" spans="1:3" ht="75" x14ac:dyDescent="0.25">
      <c r="A3" s="8">
        <v>2</v>
      </c>
      <c r="B3" s="8" t="s">
        <v>165</v>
      </c>
      <c r="C3" s="8" t="s">
        <v>173</v>
      </c>
    </row>
    <row r="4" spans="1:3" ht="60" x14ac:dyDescent="0.25">
      <c r="A4" s="8">
        <v>3</v>
      </c>
      <c r="B4" s="8" t="s">
        <v>164</v>
      </c>
      <c r="C4" s="8" t="s">
        <v>174</v>
      </c>
    </row>
    <row r="5" spans="1:3" ht="180" x14ac:dyDescent="0.25">
      <c r="A5" s="8">
        <v>4</v>
      </c>
      <c r="B5" s="8" t="s">
        <v>166</v>
      </c>
      <c r="C5" s="8" t="s">
        <v>175</v>
      </c>
    </row>
    <row r="6" spans="1:3" ht="165" x14ac:dyDescent="0.25">
      <c r="A6" s="8">
        <v>5</v>
      </c>
      <c r="B6" s="8" t="s">
        <v>167</v>
      </c>
      <c r="C6" s="8" t="s">
        <v>171</v>
      </c>
    </row>
    <row r="7" spans="1:3" ht="90" x14ac:dyDescent="0.25">
      <c r="A7" s="8">
        <v>6</v>
      </c>
      <c r="B7" s="8" t="s">
        <v>206</v>
      </c>
      <c r="C7" s="8" t="s">
        <v>207</v>
      </c>
    </row>
    <row r="8" spans="1:3" ht="90" x14ac:dyDescent="0.25">
      <c r="A8" s="8">
        <v>7</v>
      </c>
      <c r="B8" s="8" t="s">
        <v>208</v>
      </c>
      <c r="C8" s="8" t="s">
        <v>209</v>
      </c>
    </row>
    <row r="9" spans="1:3" ht="45" x14ac:dyDescent="0.25">
      <c r="A9" s="8">
        <v>8</v>
      </c>
      <c r="B9" s="8" t="s">
        <v>168</v>
      </c>
      <c r="C9" s="8" t="s">
        <v>170</v>
      </c>
    </row>
    <row r="10" spans="1:3" ht="60" x14ac:dyDescent="0.25">
      <c r="A10" s="8">
        <v>9</v>
      </c>
      <c r="B10" s="8" t="s">
        <v>169</v>
      </c>
      <c r="C10" s="8" t="s">
        <v>172</v>
      </c>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opLeftCell="A4" zoomScale="145" zoomScaleNormal="145" workbookViewId="0">
      <selection activeCell="B8" sqref="B8"/>
    </sheetView>
  </sheetViews>
  <sheetFormatPr baseColWidth="10" defaultRowHeight="15" x14ac:dyDescent="0.25"/>
  <cols>
    <col min="1" max="1" width="92.7109375" customWidth="1"/>
    <col min="2" max="2" width="25.5703125" bestFit="1" customWidth="1"/>
  </cols>
  <sheetData>
    <row r="1" spans="1:2" ht="19.5" thickBot="1" x14ac:dyDescent="0.35">
      <c r="A1" s="16" t="s">
        <v>11</v>
      </c>
    </row>
    <row r="2" spans="1:2" ht="29.25" thickTop="1" x14ac:dyDescent="0.45">
      <c r="A2" s="15" t="s">
        <v>10</v>
      </c>
    </row>
    <row r="3" spans="1:2" x14ac:dyDescent="0.25">
      <c r="A3" s="17" t="s">
        <v>14</v>
      </c>
    </row>
    <row r="5" spans="1:2" x14ac:dyDescent="0.25">
      <c r="A5" t="s">
        <v>88</v>
      </c>
      <c r="B5" t="s">
        <v>15</v>
      </c>
    </row>
    <row r="6" spans="1:2" ht="21" x14ac:dyDescent="0.35">
      <c r="A6" s="6" t="s">
        <v>92</v>
      </c>
      <c r="B6" s="7">
        <f ca="1">Tabell13[[#Totals],[Forventning (P50)]]+Tabell1[[#Totals],[Forventet faktortillegg]]</f>
        <v>0</v>
      </c>
    </row>
    <row r="7" spans="1:2" ht="21" x14ac:dyDescent="0.35">
      <c r="A7" s="6" t="s">
        <v>93</v>
      </c>
      <c r="B7" s="7" t="e">
        <f ca="1">_xlfn.NORM.INV(70%,B6,SQRT((SUMSQ(Tabell13[[#Totals],[Standardavvik]],Tabell1[[#Totals],[Standardavvik]]))))</f>
        <v>#NUM!</v>
      </c>
    </row>
    <row r="8" spans="1:2" ht="21" x14ac:dyDescent="0.35">
      <c r="A8" s="6" t="s">
        <v>129</v>
      </c>
      <c r="B8" s="7" t="e">
        <f ca="1">_xlfn.NORM.INV(85%,B6,SQRT((SUMSQ(Tabell13[[#Totals],[Standardavvik]],Tabell1[[#Totals],[Standardavvik]]))))</f>
        <v>#NUM!</v>
      </c>
    </row>
    <row r="11" spans="1:2" x14ac:dyDescent="0.25">
      <c r="A11" t="s">
        <v>122</v>
      </c>
      <c r="B11" t="s">
        <v>72</v>
      </c>
    </row>
    <row r="12" spans="1:2" x14ac:dyDescent="0.25">
      <c r="A12" t="s">
        <v>123</v>
      </c>
    </row>
    <row r="13" spans="1:2" x14ac:dyDescent="0.25">
      <c r="A13" t="s">
        <v>124</v>
      </c>
    </row>
    <row r="14" spans="1:2" x14ac:dyDescent="0.25">
      <c r="A14" t="s">
        <v>125</v>
      </c>
    </row>
    <row r="17" spans="1:2" x14ac:dyDescent="0.25">
      <c r="A17" t="s">
        <v>126</v>
      </c>
    </row>
    <row r="18" spans="1:2" ht="30" x14ac:dyDescent="0.25">
      <c r="A18" s="18" t="s">
        <v>127</v>
      </c>
    </row>
    <row r="21" spans="1:2" x14ac:dyDescent="0.25">
      <c r="A21" t="s">
        <v>159</v>
      </c>
      <c r="B21" t="s">
        <v>15</v>
      </c>
    </row>
    <row r="22" spans="1:2" x14ac:dyDescent="0.25">
      <c r="A22" t="s">
        <v>120</v>
      </c>
      <c r="B22" s="9" t="e">
        <f ca="1">_xlfn.NORM.INV(10%,$B$23,SQRT((SUMSQ(Tabell13[[#Totals],[Standardavvik]],Tabell1[[#Totals],[Standardavvik]]))))</f>
        <v>#NUM!</v>
      </c>
    </row>
    <row r="23" spans="1:2" x14ac:dyDescent="0.25">
      <c r="A23" t="s">
        <v>160</v>
      </c>
      <c r="B23" s="9">
        <f ca="1">B6</f>
        <v>0</v>
      </c>
    </row>
    <row r="24" spans="1:2" x14ac:dyDescent="0.25">
      <c r="A24" t="s">
        <v>121</v>
      </c>
      <c r="B24" s="9" t="e">
        <f ca="1">_xlfn.NORM.INV(90%,$B$23,SQRT((SUMSQ(Tabell13[[#Totals],[Standardavvik]],Tabell1[[#Totals],[Standardavvik]]))))</f>
        <v>#NUM!</v>
      </c>
    </row>
  </sheetData>
  <pageMargins left="0.7" right="0.7" top="0.75" bottom="0.75" header="0.3" footer="0.3"/>
  <pageSetup paperSize="9" orientation="portrait" r:id="rId1"/>
  <headerFooter>
    <oddFooter>&amp;L&amp;1#&amp;"Calibri"&amp;6&amp;K000000Intern</oddFooter>
  </headerFooter>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workbookViewId="0">
      <selection activeCell="F2" sqref="F2"/>
    </sheetView>
  </sheetViews>
  <sheetFormatPr baseColWidth="10" defaultRowHeight="15" x14ac:dyDescent="0.25"/>
  <cols>
    <col min="1" max="1" width="4.28515625" bestFit="1" customWidth="1"/>
    <col min="2" max="2" width="23.28515625" customWidth="1"/>
    <col min="3" max="3" width="26.7109375" customWidth="1"/>
    <col min="4" max="5" width="49.5703125" customWidth="1"/>
    <col min="6" max="7" width="18" customWidth="1"/>
    <col min="8" max="10" width="25.42578125" customWidth="1"/>
    <col min="11" max="11" width="52.85546875" customWidth="1"/>
  </cols>
  <sheetData>
    <row r="1" spans="1:11" x14ac:dyDescent="0.25">
      <c r="A1" t="s">
        <v>6</v>
      </c>
      <c r="B1" t="s">
        <v>23</v>
      </c>
      <c r="C1" t="s">
        <v>17</v>
      </c>
      <c r="D1" t="s">
        <v>7</v>
      </c>
      <c r="E1" t="s">
        <v>26</v>
      </c>
      <c r="F1" t="s">
        <v>18</v>
      </c>
      <c r="G1" t="s">
        <v>19</v>
      </c>
      <c r="H1" t="s">
        <v>20</v>
      </c>
      <c r="I1" t="s">
        <v>36</v>
      </c>
      <c r="J1" t="s">
        <v>29</v>
      </c>
      <c r="K1" t="s">
        <v>21</v>
      </c>
    </row>
    <row r="2" spans="1:11" ht="60" x14ac:dyDescent="0.25">
      <c r="A2" s="8">
        <v>1</v>
      </c>
      <c r="B2" s="8" t="s">
        <v>24</v>
      </c>
      <c r="C2" s="8" t="s">
        <v>30</v>
      </c>
      <c r="D2" s="8" t="s">
        <v>96</v>
      </c>
      <c r="E2" s="8" t="s">
        <v>84</v>
      </c>
      <c r="F2" s="10"/>
      <c r="G2" s="10"/>
      <c r="H2" s="8" t="s">
        <v>22</v>
      </c>
      <c r="I2" s="8" t="s">
        <v>37</v>
      </c>
      <c r="J2" s="8" t="s">
        <v>70</v>
      </c>
      <c r="K2" s="8"/>
    </row>
    <row r="3" spans="1:11" ht="45" x14ac:dyDescent="0.25">
      <c r="A3" s="8">
        <v>2</v>
      </c>
      <c r="B3" s="8" t="s">
        <v>24</v>
      </c>
      <c r="C3" s="8" t="s">
        <v>73</v>
      </c>
      <c r="D3" s="8" t="s">
        <v>76</v>
      </c>
      <c r="E3" s="8" t="s">
        <v>27</v>
      </c>
      <c r="F3" s="10"/>
      <c r="G3" s="10"/>
      <c r="H3" s="8" t="s">
        <v>22</v>
      </c>
      <c r="I3" s="8" t="s">
        <v>37</v>
      </c>
      <c r="J3" s="8" t="s">
        <v>70</v>
      </c>
      <c r="K3" s="8"/>
    </row>
    <row r="4" spans="1:11" ht="30" x14ac:dyDescent="0.25">
      <c r="A4" s="8">
        <v>3</v>
      </c>
      <c r="B4" s="8" t="s">
        <v>24</v>
      </c>
      <c r="C4" s="8" t="s">
        <v>3</v>
      </c>
      <c r="D4" s="8" t="s">
        <v>111</v>
      </c>
      <c r="E4" s="8" t="s">
        <v>28</v>
      </c>
      <c r="F4" s="10"/>
      <c r="G4" s="10"/>
      <c r="H4" s="8" t="s">
        <v>30</v>
      </c>
      <c r="I4" s="8" t="s">
        <v>73</v>
      </c>
      <c r="J4" s="8" t="s">
        <v>70</v>
      </c>
      <c r="K4" s="8"/>
    </row>
    <row r="5" spans="1:11" ht="75" x14ac:dyDescent="0.25">
      <c r="A5" s="8">
        <v>4</v>
      </c>
      <c r="B5" s="8" t="s">
        <v>24</v>
      </c>
      <c r="C5" s="8" t="s">
        <v>31</v>
      </c>
      <c r="D5" s="8" t="s">
        <v>32</v>
      </c>
      <c r="E5" s="8" t="s">
        <v>33</v>
      </c>
      <c r="F5" s="10"/>
      <c r="G5" s="10"/>
      <c r="H5" s="8" t="s">
        <v>30</v>
      </c>
      <c r="I5" s="8" t="s">
        <v>38</v>
      </c>
      <c r="J5" s="8" t="s">
        <v>70</v>
      </c>
      <c r="K5" s="8"/>
    </row>
    <row r="6" spans="1:11" ht="45" x14ac:dyDescent="0.25">
      <c r="A6" s="8">
        <v>5</v>
      </c>
      <c r="B6" s="8" t="s">
        <v>24</v>
      </c>
      <c r="C6" s="8" t="s">
        <v>75</v>
      </c>
      <c r="D6" s="8" t="s">
        <v>77</v>
      </c>
      <c r="E6" s="8" t="s">
        <v>33</v>
      </c>
      <c r="F6" s="10"/>
      <c r="G6" s="10"/>
      <c r="H6" s="8" t="s">
        <v>22</v>
      </c>
      <c r="I6" s="8" t="s">
        <v>38</v>
      </c>
      <c r="J6" s="8" t="s">
        <v>70</v>
      </c>
      <c r="K6" s="8"/>
    </row>
    <row r="7" spans="1:11" ht="60" x14ac:dyDescent="0.25">
      <c r="A7" s="8">
        <v>6</v>
      </c>
      <c r="B7" s="8" t="s">
        <v>24</v>
      </c>
      <c r="C7" s="8" t="s">
        <v>34</v>
      </c>
      <c r="D7" s="8" t="s">
        <v>35</v>
      </c>
      <c r="E7" s="8" t="s">
        <v>33</v>
      </c>
      <c r="F7" s="10"/>
      <c r="G7" s="10"/>
      <c r="H7" s="8" t="s">
        <v>30</v>
      </c>
      <c r="I7" s="8" t="s">
        <v>73</v>
      </c>
      <c r="J7" s="8" t="s">
        <v>70</v>
      </c>
      <c r="K7" s="8"/>
    </row>
    <row r="8" spans="1:11" ht="45" x14ac:dyDescent="0.25">
      <c r="A8" s="8">
        <v>7</v>
      </c>
      <c r="B8" s="8" t="s">
        <v>24</v>
      </c>
      <c r="C8" s="8" t="s">
        <v>41</v>
      </c>
      <c r="D8" s="8" t="s">
        <v>42</v>
      </c>
      <c r="E8" s="8" t="s">
        <v>33</v>
      </c>
      <c r="F8" s="10"/>
      <c r="G8" s="10"/>
      <c r="H8" s="8" t="s">
        <v>30</v>
      </c>
      <c r="I8" s="8" t="s">
        <v>43</v>
      </c>
      <c r="J8" s="8" t="s">
        <v>70</v>
      </c>
      <c r="K8" s="8"/>
    </row>
    <row r="9" spans="1:11" ht="75" x14ac:dyDescent="0.25">
      <c r="A9" s="8">
        <v>8</v>
      </c>
      <c r="B9" s="8" t="s">
        <v>24</v>
      </c>
      <c r="C9" s="8" t="s">
        <v>39</v>
      </c>
      <c r="D9" s="8" t="s">
        <v>40</v>
      </c>
      <c r="E9" s="8" t="s">
        <v>33</v>
      </c>
      <c r="F9" s="10"/>
      <c r="G9" s="10"/>
      <c r="H9" s="8" t="s">
        <v>30</v>
      </c>
      <c r="I9" s="8" t="s">
        <v>22</v>
      </c>
      <c r="J9" s="8" t="s">
        <v>70</v>
      </c>
      <c r="K9" s="8"/>
    </row>
    <row r="10" spans="1:11" ht="60" x14ac:dyDescent="0.25">
      <c r="A10" s="8">
        <v>9</v>
      </c>
      <c r="B10" s="8" t="s">
        <v>24</v>
      </c>
      <c r="C10" s="8" t="s">
        <v>45</v>
      </c>
      <c r="D10" s="8" t="s">
        <v>95</v>
      </c>
      <c r="E10" s="8" t="s">
        <v>44</v>
      </c>
      <c r="F10" s="10"/>
      <c r="G10" s="10"/>
      <c r="H10" s="8" t="s">
        <v>30</v>
      </c>
      <c r="I10" s="8" t="s">
        <v>22</v>
      </c>
      <c r="J10" s="8" t="s">
        <v>70</v>
      </c>
      <c r="K10" s="8"/>
    </row>
    <row r="11" spans="1:11" ht="45" x14ac:dyDescent="0.25">
      <c r="A11" s="8">
        <v>10</v>
      </c>
      <c r="B11" s="8" t="s">
        <v>24</v>
      </c>
      <c r="C11" s="8" t="s">
        <v>46</v>
      </c>
      <c r="D11" s="8" t="s">
        <v>48</v>
      </c>
      <c r="E11" s="8" t="s">
        <v>47</v>
      </c>
      <c r="F11" s="10"/>
      <c r="G11" s="10"/>
      <c r="H11" s="8" t="s">
        <v>31</v>
      </c>
      <c r="I11" s="8" t="s">
        <v>49</v>
      </c>
      <c r="J11" s="8" t="s">
        <v>70</v>
      </c>
      <c r="K11" s="8"/>
    </row>
    <row r="12" spans="1:11" ht="30" x14ac:dyDescent="0.25">
      <c r="A12" s="8">
        <v>11</v>
      </c>
      <c r="B12" s="8" t="s">
        <v>5</v>
      </c>
      <c r="C12" s="8" t="s">
        <v>79</v>
      </c>
      <c r="D12" s="8" t="s">
        <v>82</v>
      </c>
      <c r="E12" s="8" t="s">
        <v>61</v>
      </c>
      <c r="F12" s="10"/>
      <c r="G12" s="10"/>
      <c r="H12" s="8" t="s">
        <v>30</v>
      </c>
      <c r="I12" s="8" t="s">
        <v>51</v>
      </c>
      <c r="J12" s="8" t="s">
        <v>70</v>
      </c>
      <c r="K12" s="8"/>
    </row>
    <row r="13" spans="1:11" ht="45" x14ac:dyDescent="0.25">
      <c r="A13" s="8">
        <v>12</v>
      </c>
      <c r="B13" s="8" t="s">
        <v>5</v>
      </c>
      <c r="C13" s="8" t="s">
        <v>50</v>
      </c>
      <c r="D13" s="8" t="s">
        <v>78</v>
      </c>
      <c r="E13" s="8" t="s">
        <v>80</v>
      </c>
      <c r="F13" s="10"/>
      <c r="G13" s="10"/>
      <c r="H13" s="8" t="s">
        <v>30</v>
      </c>
      <c r="I13" s="8" t="s">
        <v>51</v>
      </c>
      <c r="J13" s="8" t="s">
        <v>70</v>
      </c>
      <c r="K13" s="8"/>
    </row>
    <row r="14" spans="1:11" ht="45" x14ac:dyDescent="0.25">
      <c r="A14" s="8">
        <v>13</v>
      </c>
      <c r="B14" s="8" t="s">
        <v>5</v>
      </c>
      <c r="C14" s="8" t="s">
        <v>157</v>
      </c>
      <c r="D14" s="8" t="s">
        <v>158</v>
      </c>
      <c r="E14" s="8" t="s">
        <v>81</v>
      </c>
      <c r="F14" s="10"/>
      <c r="G14" s="10"/>
      <c r="H14" s="8" t="s">
        <v>30</v>
      </c>
      <c r="I14" s="8" t="s">
        <v>51</v>
      </c>
      <c r="J14" s="8" t="s">
        <v>70</v>
      </c>
      <c r="K14" s="8"/>
    </row>
    <row r="15" spans="1:11" ht="30" x14ac:dyDescent="0.25">
      <c r="A15" s="8">
        <v>14</v>
      </c>
      <c r="B15" s="8" t="s">
        <v>5</v>
      </c>
      <c r="C15" s="8" t="s">
        <v>52</v>
      </c>
      <c r="D15" s="8" t="s">
        <v>53</v>
      </c>
      <c r="E15" s="8" t="s">
        <v>62</v>
      </c>
      <c r="F15" s="10"/>
      <c r="G15" s="10"/>
      <c r="H15" s="8" t="s">
        <v>30</v>
      </c>
      <c r="I15" s="8" t="s">
        <v>51</v>
      </c>
      <c r="J15" s="8" t="s">
        <v>70</v>
      </c>
      <c r="K15" s="8"/>
    </row>
    <row r="16" spans="1:11" ht="45" x14ac:dyDescent="0.25">
      <c r="A16" s="8">
        <v>15</v>
      </c>
      <c r="B16" s="8" t="s">
        <v>5</v>
      </c>
      <c r="C16" s="8" t="s">
        <v>54</v>
      </c>
      <c r="D16" s="8" t="s">
        <v>55</v>
      </c>
      <c r="E16" s="8" t="s">
        <v>63</v>
      </c>
      <c r="F16" s="10"/>
      <c r="G16" s="10"/>
      <c r="H16" s="8" t="s">
        <v>30</v>
      </c>
      <c r="I16" s="8" t="s">
        <v>74</v>
      </c>
      <c r="J16" s="8" t="s">
        <v>70</v>
      </c>
      <c r="K16" s="8"/>
    </row>
    <row r="17" spans="1:11" ht="45" x14ac:dyDescent="0.25">
      <c r="A17" s="8">
        <v>16</v>
      </c>
      <c r="B17" s="8" t="s">
        <v>5</v>
      </c>
      <c r="C17" s="8" t="s">
        <v>56</v>
      </c>
      <c r="D17" s="8" t="s">
        <v>102</v>
      </c>
      <c r="E17" s="8" t="s">
        <v>69</v>
      </c>
      <c r="F17" s="10"/>
      <c r="G17" s="10"/>
      <c r="H17" s="8" t="s">
        <v>30</v>
      </c>
      <c r="I17" s="8" t="s">
        <v>51</v>
      </c>
      <c r="J17" s="8" t="s">
        <v>70</v>
      </c>
      <c r="K17" s="8"/>
    </row>
    <row r="18" spans="1:11" ht="45" x14ac:dyDescent="0.25">
      <c r="A18" s="8">
        <v>17</v>
      </c>
      <c r="B18" s="8" t="s">
        <v>5</v>
      </c>
      <c r="C18" s="8" t="s">
        <v>57</v>
      </c>
      <c r="D18" s="8" t="s">
        <v>103</v>
      </c>
      <c r="E18" s="8" t="s">
        <v>64</v>
      </c>
      <c r="F18" s="10"/>
      <c r="G18" s="10"/>
      <c r="H18" s="8" t="s">
        <v>30</v>
      </c>
      <c r="I18" s="8" t="s">
        <v>22</v>
      </c>
      <c r="J18" s="8" t="s">
        <v>70</v>
      </c>
      <c r="K18" s="8"/>
    </row>
    <row r="19" spans="1:11" ht="45" x14ac:dyDescent="0.25">
      <c r="A19" s="8">
        <v>18</v>
      </c>
      <c r="B19" s="8" t="s">
        <v>5</v>
      </c>
      <c r="C19" s="8" t="s">
        <v>58</v>
      </c>
      <c r="D19" s="8" t="s">
        <v>83</v>
      </c>
      <c r="E19" s="8" t="s">
        <v>65</v>
      </c>
      <c r="F19" s="10"/>
      <c r="G19" s="10"/>
      <c r="H19" s="8" t="s">
        <v>30</v>
      </c>
      <c r="I19" s="8" t="s">
        <v>68</v>
      </c>
      <c r="J19" s="8" t="s">
        <v>70</v>
      </c>
      <c r="K19" s="8"/>
    </row>
    <row r="20" spans="1:11" ht="30" x14ac:dyDescent="0.25">
      <c r="A20" s="8">
        <v>19</v>
      </c>
      <c r="B20" s="8" t="s">
        <v>5</v>
      </c>
      <c r="C20" s="8" t="s">
        <v>59</v>
      </c>
      <c r="D20" s="8" t="s">
        <v>60</v>
      </c>
      <c r="E20" s="8" t="s">
        <v>66</v>
      </c>
      <c r="F20" s="10"/>
      <c r="G20" s="10"/>
      <c r="H20" s="8" t="s">
        <v>30</v>
      </c>
      <c r="I20" s="8" t="s">
        <v>67</v>
      </c>
      <c r="J20" s="8" t="s">
        <v>70</v>
      </c>
      <c r="K20" s="8"/>
    </row>
    <row r="21" spans="1:11" ht="30" x14ac:dyDescent="0.25">
      <c r="A21" s="8">
        <v>20</v>
      </c>
      <c r="B21" s="8" t="s">
        <v>112</v>
      </c>
      <c r="C21" s="8" t="s">
        <v>115</v>
      </c>
      <c r="D21" s="8" t="s">
        <v>113</v>
      </c>
      <c r="E21" s="8" t="s">
        <v>114</v>
      </c>
      <c r="F21" s="10"/>
      <c r="G21" s="10"/>
      <c r="H21" s="8" t="s">
        <v>22</v>
      </c>
      <c r="I21" s="8" t="s">
        <v>31</v>
      </c>
      <c r="J21" s="8" t="s">
        <v>70</v>
      </c>
      <c r="K21" s="8"/>
    </row>
    <row r="22" spans="1:11" ht="30" x14ac:dyDescent="0.25">
      <c r="A22" s="8">
        <v>21</v>
      </c>
      <c r="B22" s="8" t="s">
        <v>112</v>
      </c>
      <c r="C22" s="8" t="s">
        <v>116</v>
      </c>
      <c r="D22" s="8" t="s">
        <v>113</v>
      </c>
      <c r="E22" s="8" t="s">
        <v>114</v>
      </c>
      <c r="F22" s="10"/>
      <c r="G22" s="10"/>
      <c r="H22" s="8" t="s">
        <v>22</v>
      </c>
      <c r="I22" s="8" t="s">
        <v>31</v>
      </c>
      <c r="J22" s="8" t="s">
        <v>70</v>
      </c>
      <c r="K22" s="8"/>
    </row>
    <row r="23" spans="1:11" ht="75" x14ac:dyDescent="0.25">
      <c r="A23" s="8">
        <v>22</v>
      </c>
      <c r="B23" s="8" t="s">
        <v>25</v>
      </c>
      <c r="C23" s="8" t="s">
        <v>85</v>
      </c>
      <c r="D23" s="8" t="s">
        <v>94</v>
      </c>
      <c r="E23" s="8" t="s">
        <v>86</v>
      </c>
      <c r="F23" s="10"/>
      <c r="G23" s="10"/>
      <c r="H23" s="8" t="s">
        <v>22</v>
      </c>
      <c r="I23" s="8" t="s">
        <v>51</v>
      </c>
      <c r="J23" s="8" t="s">
        <v>70</v>
      </c>
      <c r="K23" s="8"/>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8"/>
  <sheetViews>
    <sheetView tabSelected="1" zoomScale="115" zoomScaleNormal="115" workbookViewId="0">
      <selection activeCell="G4" sqref="G4"/>
    </sheetView>
  </sheetViews>
  <sheetFormatPr baseColWidth="10" defaultRowHeight="15" x14ac:dyDescent="0.25"/>
  <cols>
    <col min="1" max="1" width="6.140625" bestFit="1" customWidth="1"/>
    <col min="2" max="2" width="19.140625" bestFit="1" customWidth="1"/>
    <col min="3" max="3" width="13.42578125" bestFit="1" customWidth="1"/>
    <col min="4" max="4" width="26" bestFit="1" customWidth="1"/>
    <col min="5" max="5" width="13.85546875" bestFit="1" customWidth="1"/>
    <col min="6" max="6" width="8.28515625" bestFit="1" customWidth="1"/>
    <col min="7" max="7" width="14.42578125" bestFit="1" customWidth="1"/>
    <col min="8" max="8" width="19.140625" bestFit="1" customWidth="1"/>
    <col min="9" max="9" width="15.7109375" bestFit="1" customWidth="1"/>
    <col min="10" max="10" width="9.85546875" bestFit="1" customWidth="1"/>
    <col min="11" max="11" width="21" bestFit="1" customWidth="1"/>
    <col min="12" max="20" width="3.7109375" bestFit="1" customWidth="1"/>
  </cols>
  <sheetData>
    <row r="1" spans="1:20" ht="96" x14ac:dyDescent="0.25">
      <c r="A1" s="1" t="s">
        <v>155</v>
      </c>
      <c r="B1" t="s">
        <v>156</v>
      </c>
      <c r="C1" t="s">
        <v>7</v>
      </c>
      <c r="D1" t="s">
        <v>16</v>
      </c>
      <c r="E1" t="s">
        <v>8</v>
      </c>
      <c r="F1" t="s">
        <v>0</v>
      </c>
      <c r="G1" t="s">
        <v>9</v>
      </c>
      <c r="H1" t="s">
        <v>87</v>
      </c>
      <c r="I1" t="s">
        <v>1</v>
      </c>
      <c r="J1" t="s">
        <v>91</v>
      </c>
      <c r="K1" t="s">
        <v>128</v>
      </c>
      <c r="L1" s="1" t="s">
        <v>146</v>
      </c>
      <c r="M1" s="1" t="s">
        <v>147</v>
      </c>
      <c r="N1" s="1" t="s">
        <v>148</v>
      </c>
      <c r="O1" s="1" t="s">
        <v>149</v>
      </c>
      <c r="P1" s="1" t="s">
        <v>150</v>
      </c>
      <c r="Q1" s="1" t="s">
        <v>151</v>
      </c>
      <c r="R1" s="1" t="s">
        <v>152</v>
      </c>
      <c r="S1" s="1" t="s">
        <v>153</v>
      </c>
      <c r="T1" s="1" t="s">
        <v>154</v>
      </c>
    </row>
    <row r="2" spans="1:20" x14ac:dyDescent="0.25">
      <c r="A2" s="21">
        <v>1</v>
      </c>
      <c r="B2" s="21" t="s">
        <v>130</v>
      </c>
      <c r="C2" s="21"/>
      <c r="D2" s="21"/>
      <c r="E2" s="21"/>
      <c r="F2" s="21"/>
      <c r="G2" s="21"/>
      <c r="H2" s="4">
        <f>(Tabell13[[#This Row],[Lavest (P10)]]+0.42*Tabell13[[#This Row],[Trolig]]+Tabell13[[#This Row],[Høyest (P90)]])/2.42</f>
        <v>0</v>
      </c>
      <c r="I2" s="4">
        <f>(Tabell13[[#This Row],[Høyest (P90)]]-Tabell13[[#This Row],[Lavest (P10)]])/2.53</f>
        <v>0</v>
      </c>
      <c r="J2" s="4">
        <f>Tabell13[[#This Row],[Standardavvik]]^2</f>
        <v>0</v>
      </c>
      <c r="K2" s="19" t="e">
        <f ca="1">Tabell13[[#This Row],[Varians]]/(Tabell13[[#Totals],[Varians]]+Tabell1[[#Totals],[Varians]])</f>
        <v>#DIV/0!</v>
      </c>
      <c r="L2">
        <v>0</v>
      </c>
      <c r="M2">
        <v>0</v>
      </c>
      <c r="N2">
        <v>0</v>
      </c>
      <c r="O2">
        <v>0</v>
      </c>
      <c r="P2">
        <v>0</v>
      </c>
      <c r="Q2">
        <v>0</v>
      </c>
      <c r="R2">
        <v>0</v>
      </c>
      <c r="S2">
        <v>0</v>
      </c>
      <c r="T2">
        <v>0</v>
      </c>
    </row>
    <row r="3" spans="1:20" x14ac:dyDescent="0.25">
      <c r="A3" s="21">
        <v>2</v>
      </c>
      <c r="B3" s="21" t="s">
        <v>131</v>
      </c>
      <c r="C3" s="21"/>
      <c r="D3" s="21"/>
      <c r="E3" s="21"/>
      <c r="F3" s="21"/>
      <c r="G3" s="21"/>
      <c r="H3" s="4">
        <f>(Tabell13[[#This Row],[Lavest (P10)]]+0.42*Tabell13[[#This Row],[Trolig]]+Tabell13[[#This Row],[Høyest (P90)]])/2.42</f>
        <v>0</v>
      </c>
      <c r="I3" s="4">
        <f>(Tabell13[[#This Row],[Høyest (P90)]]-Tabell13[[#This Row],[Lavest (P10)]])/2.53</f>
        <v>0</v>
      </c>
      <c r="J3" s="4">
        <f>Tabell13[[#This Row],[Standardavvik]]^2</f>
        <v>0</v>
      </c>
      <c r="K3" s="19" t="e">
        <f ca="1">Tabell13[[#This Row],[Varians]]/(Tabell13[[#Totals],[Varians]]+Tabell1[[#Totals],[Varians]])</f>
        <v>#DIV/0!</v>
      </c>
      <c r="L3">
        <v>0</v>
      </c>
      <c r="M3">
        <v>0</v>
      </c>
      <c r="N3">
        <v>0</v>
      </c>
      <c r="O3">
        <v>0</v>
      </c>
      <c r="P3">
        <v>0</v>
      </c>
      <c r="Q3">
        <v>0</v>
      </c>
      <c r="R3">
        <v>0</v>
      </c>
      <c r="S3">
        <v>0</v>
      </c>
      <c r="T3">
        <v>0</v>
      </c>
    </row>
    <row r="4" spans="1:20" x14ac:dyDescent="0.25">
      <c r="A4" s="21">
        <v>3</v>
      </c>
      <c r="B4" s="21" t="s">
        <v>132</v>
      </c>
      <c r="C4" s="21"/>
      <c r="D4" s="21"/>
      <c r="E4" s="21"/>
      <c r="F4" s="21"/>
      <c r="G4" s="21"/>
      <c r="H4" s="4">
        <f>(Tabell13[[#This Row],[Lavest (P10)]]+0.42*Tabell13[[#This Row],[Trolig]]+Tabell13[[#This Row],[Høyest (P90)]])/2.42</f>
        <v>0</v>
      </c>
      <c r="I4" s="4">
        <f>(Tabell13[[#This Row],[Høyest (P90)]]-Tabell13[[#This Row],[Lavest (P10)]])/2.53</f>
        <v>0</v>
      </c>
      <c r="J4" s="4">
        <f>Tabell13[[#This Row],[Standardavvik]]^2</f>
        <v>0</v>
      </c>
      <c r="K4" s="19" t="e">
        <f ca="1">Tabell13[[#This Row],[Varians]]/(Tabell13[[#Totals],[Varians]]+Tabell1[[#Totals],[Varians]])</f>
        <v>#DIV/0!</v>
      </c>
      <c r="L4">
        <v>0</v>
      </c>
      <c r="M4">
        <v>0</v>
      </c>
      <c r="N4">
        <v>0</v>
      </c>
      <c r="O4">
        <v>0</v>
      </c>
      <c r="P4">
        <v>0</v>
      </c>
      <c r="Q4">
        <v>0</v>
      </c>
      <c r="R4">
        <v>0</v>
      </c>
      <c r="S4">
        <v>0</v>
      </c>
      <c r="T4">
        <v>0</v>
      </c>
    </row>
    <row r="5" spans="1:20" x14ac:dyDescent="0.25">
      <c r="A5" s="21">
        <v>4</v>
      </c>
      <c r="B5" s="21" t="s">
        <v>133</v>
      </c>
      <c r="C5" s="21"/>
      <c r="D5" s="21"/>
      <c r="E5" s="21"/>
      <c r="F5" s="21"/>
      <c r="G5" s="21"/>
      <c r="H5" s="4">
        <f>(Tabell13[[#This Row],[Lavest (P10)]]+0.42*Tabell13[[#This Row],[Trolig]]+Tabell13[[#This Row],[Høyest (P90)]])/2.42</f>
        <v>0</v>
      </c>
      <c r="I5" s="4">
        <f>(Tabell13[[#This Row],[Høyest (P90)]]-Tabell13[[#This Row],[Lavest (P10)]])/2.53</f>
        <v>0</v>
      </c>
      <c r="J5" s="4">
        <f>Tabell13[[#This Row],[Standardavvik]]^2</f>
        <v>0</v>
      </c>
      <c r="K5" s="19" t="e">
        <f ca="1">Tabell13[[#This Row],[Varians]]/(Tabell13[[#Totals],[Varians]]+Tabell1[[#Totals],[Varians]])</f>
        <v>#DIV/0!</v>
      </c>
      <c r="L5">
        <v>0</v>
      </c>
      <c r="M5">
        <v>0</v>
      </c>
      <c r="N5">
        <v>0</v>
      </c>
      <c r="O5">
        <v>0</v>
      </c>
      <c r="P5">
        <v>0</v>
      </c>
      <c r="Q5">
        <v>0</v>
      </c>
      <c r="R5">
        <v>0</v>
      </c>
      <c r="S5">
        <v>0</v>
      </c>
      <c r="T5">
        <v>0</v>
      </c>
    </row>
    <row r="6" spans="1:20" x14ac:dyDescent="0.25">
      <c r="A6" s="21">
        <v>5</v>
      </c>
      <c r="B6" s="21" t="s">
        <v>134</v>
      </c>
      <c r="C6" s="21"/>
      <c r="D6" s="21"/>
      <c r="E6" s="21"/>
      <c r="F6" s="21"/>
      <c r="G6" s="21"/>
      <c r="H6" s="4">
        <f>(Tabell13[[#This Row],[Lavest (P10)]]+0.42*Tabell13[[#This Row],[Trolig]]+Tabell13[[#This Row],[Høyest (P90)]])/2.42</f>
        <v>0</v>
      </c>
      <c r="I6" s="4">
        <f>(Tabell13[[#This Row],[Høyest (P90)]]-Tabell13[[#This Row],[Lavest (P10)]])/2.53</f>
        <v>0</v>
      </c>
      <c r="J6" s="4">
        <f>Tabell13[[#This Row],[Standardavvik]]^2</f>
        <v>0</v>
      </c>
      <c r="K6" s="19" t="e">
        <f ca="1">Tabell13[[#This Row],[Varians]]/(Tabell13[[#Totals],[Varians]]+Tabell1[[#Totals],[Varians]])</f>
        <v>#DIV/0!</v>
      </c>
      <c r="L6">
        <v>0</v>
      </c>
      <c r="M6">
        <v>0</v>
      </c>
      <c r="N6">
        <v>0</v>
      </c>
      <c r="O6">
        <v>0</v>
      </c>
      <c r="P6">
        <v>0</v>
      </c>
      <c r="Q6">
        <v>0</v>
      </c>
      <c r="R6">
        <v>0</v>
      </c>
      <c r="S6">
        <v>0</v>
      </c>
      <c r="T6">
        <v>0</v>
      </c>
    </row>
    <row r="7" spans="1:20" x14ac:dyDescent="0.25">
      <c r="A7" s="21">
        <v>6</v>
      </c>
      <c r="B7" s="21" t="s">
        <v>135</v>
      </c>
      <c r="C7" s="21"/>
      <c r="D7" s="21"/>
      <c r="E7" s="21"/>
      <c r="F7" s="21"/>
      <c r="G7" s="21"/>
      <c r="H7" s="4">
        <f>(Tabell13[[#This Row],[Lavest (P10)]]+0.42*Tabell13[[#This Row],[Trolig]]+Tabell13[[#This Row],[Høyest (P90)]])/2.42</f>
        <v>0</v>
      </c>
      <c r="I7" s="4">
        <f>(Tabell13[[#This Row],[Høyest (P90)]]-Tabell13[[#This Row],[Lavest (P10)]])/2.53</f>
        <v>0</v>
      </c>
      <c r="J7" s="4">
        <f>Tabell13[[#This Row],[Standardavvik]]^2</f>
        <v>0</v>
      </c>
      <c r="K7" s="19" t="e">
        <f ca="1">Tabell13[[#This Row],[Varians]]/(Tabell13[[#Totals],[Varians]]+Tabell1[[#Totals],[Varians]])</f>
        <v>#DIV/0!</v>
      </c>
      <c r="L7">
        <v>0</v>
      </c>
      <c r="M7">
        <v>0</v>
      </c>
      <c r="N7">
        <v>0</v>
      </c>
      <c r="O7">
        <v>0</v>
      </c>
      <c r="P7">
        <v>0</v>
      </c>
      <c r="Q7">
        <v>0</v>
      </c>
      <c r="R7">
        <v>0</v>
      </c>
      <c r="S7">
        <v>0</v>
      </c>
      <c r="T7">
        <v>0</v>
      </c>
    </row>
    <row r="8" spans="1:20" x14ac:dyDescent="0.25">
      <c r="A8" s="21">
        <v>7</v>
      </c>
      <c r="B8" s="21" t="s">
        <v>136</v>
      </c>
      <c r="C8" s="21"/>
      <c r="D8" s="21"/>
      <c r="E8" s="21"/>
      <c r="F8" s="21"/>
      <c r="G8" s="21"/>
      <c r="H8" s="4">
        <f>(Tabell13[[#This Row],[Lavest (P10)]]+0.42*Tabell13[[#This Row],[Trolig]]+Tabell13[[#This Row],[Høyest (P90)]])/2.42</f>
        <v>0</v>
      </c>
      <c r="I8" s="4">
        <f>(Tabell13[[#This Row],[Høyest (P90)]]-Tabell13[[#This Row],[Lavest (P10)]])/2.53</f>
        <v>0</v>
      </c>
      <c r="J8" s="4">
        <f>Tabell13[[#This Row],[Standardavvik]]^2</f>
        <v>0</v>
      </c>
      <c r="K8" s="19" t="e">
        <f ca="1">Tabell13[[#This Row],[Varians]]/(Tabell13[[#Totals],[Varians]]+Tabell1[[#Totals],[Varians]])</f>
        <v>#DIV/0!</v>
      </c>
      <c r="L8">
        <v>0</v>
      </c>
      <c r="M8">
        <v>0</v>
      </c>
      <c r="N8">
        <v>0</v>
      </c>
      <c r="O8">
        <v>0</v>
      </c>
      <c r="P8">
        <v>0</v>
      </c>
      <c r="Q8">
        <v>0</v>
      </c>
      <c r="R8">
        <v>0</v>
      </c>
      <c r="S8">
        <v>0</v>
      </c>
      <c r="T8">
        <v>0</v>
      </c>
    </row>
    <row r="9" spans="1:20" x14ac:dyDescent="0.25">
      <c r="A9" s="21">
        <v>8</v>
      </c>
      <c r="B9" s="21" t="s">
        <v>137</v>
      </c>
      <c r="C9" s="21"/>
      <c r="D9" s="21"/>
      <c r="E9" s="21"/>
      <c r="F9" s="21"/>
      <c r="G9" s="21"/>
      <c r="H9" s="4">
        <f>(Tabell13[[#This Row],[Lavest (P10)]]+0.42*Tabell13[[#This Row],[Trolig]]+Tabell13[[#This Row],[Høyest (P90)]])/2.42</f>
        <v>0</v>
      </c>
      <c r="I9" s="4">
        <f>(Tabell13[[#This Row],[Høyest (P90)]]-Tabell13[[#This Row],[Lavest (P10)]])/2.53</f>
        <v>0</v>
      </c>
      <c r="J9" s="4">
        <f>Tabell13[[#This Row],[Standardavvik]]^2</f>
        <v>0</v>
      </c>
      <c r="K9" s="19" t="e">
        <f ca="1">Tabell13[[#This Row],[Varians]]/(Tabell13[[#Totals],[Varians]]+Tabell1[[#Totals],[Varians]])</f>
        <v>#DIV/0!</v>
      </c>
      <c r="L9">
        <v>0</v>
      </c>
      <c r="M9">
        <v>0</v>
      </c>
      <c r="N9">
        <v>0</v>
      </c>
      <c r="O9">
        <v>0</v>
      </c>
      <c r="P9">
        <v>0</v>
      </c>
      <c r="Q9">
        <v>0</v>
      </c>
      <c r="R9">
        <v>0</v>
      </c>
      <c r="S9">
        <v>0</v>
      </c>
      <c r="T9">
        <v>0</v>
      </c>
    </row>
    <row r="10" spans="1:20" x14ac:dyDescent="0.25">
      <c r="A10" s="21">
        <v>9</v>
      </c>
      <c r="B10" s="21" t="s">
        <v>138</v>
      </c>
      <c r="C10" s="21"/>
      <c r="D10" s="21"/>
      <c r="E10" s="21"/>
      <c r="F10" s="21"/>
      <c r="G10" s="21"/>
      <c r="H10" s="4">
        <f>(Tabell13[[#This Row],[Lavest (P10)]]+0.42*Tabell13[[#This Row],[Trolig]]+Tabell13[[#This Row],[Høyest (P90)]])/2.42</f>
        <v>0</v>
      </c>
      <c r="I10" s="4">
        <f>(Tabell13[[#This Row],[Høyest (P90)]]-Tabell13[[#This Row],[Lavest (P10)]])/2.53</f>
        <v>0</v>
      </c>
      <c r="J10" s="4">
        <f>Tabell13[[#This Row],[Standardavvik]]^2</f>
        <v>0</v>
      </c>
      <c r="K10" s="19" t="e">
        <f ca="1">Tabell13[[#This Row],[Varians]]/(Tabell13[[#Totals],[Varians]]+Tabell1[[#Totals],[Varians]])</f>
        <v>#DIV/0!</v>
      </c>
      <c r="L10">
        <v>0</v>
      </c>
      <c r="M10">
        <v>0</v>
      </c>
      <c r="N10">
        <v>0</v>
      </c>
      <c r="O10">
        <v>0</v>
      </c>
      <c r="P10">
        <v>0</v>
      </c>
      <c r="Q10">
        <v>0</v>
      </c>
      <c r="R10">
        <v>0</v>
      </c>
      <c r="S10">
        <v>0</v>
      </c>
      <c r="T10">
        <v>0</v>
      </c>
    </row>
    <row r="11" spans="1:20" x14ac:dyDescent="0.25">
      <c r="A11" s="21">
        <v>10</v>
      </c>
      <c r="B11" s="21" t="s">
        <v>139</v>
      </c>
      <c r="C11" s="21"/>
      <c r="D11" s="21"/>
      <c r="E11" s="21"/>
      <c r="F11" s="21"/>
      <c r="G11" s="21"/>
      <c r="H11" s="4">
        <f>(Tabell13[[#This Row],[Lavest (P10)]]+0.42*Tabell13[[#This Row],[Trolig]]+Tabell13[[#This Row],[Høyest (P90)]])/2.42</f>
        <v>0</v>
      </c>
      <c r="I11" s="4">
        <f>(Tabell13[[#This Row],[Høyest (P90)]]-Tabell13[[#This Row],[Lavest (P10)]])/2.53</f>
        <v>0</v>
      </c>
      <c r="J11" s="4">
        <f>Tabell13[[#This Row],[Standardavvik]]^2</f>
        <v>0</v>
      </c>
      <c r="K11" s="19" t="e">
        <f ca="1">Tabell13[[#This Row],[Varians]]/(Tabell13[[#Totals],[Varians]]+Tabell1[[#Totals],[Varians]])</f>
        <v>#DIV/0!</v>
      </c>
      <c r="L11">
        <v>0</v>
      </c>
      <c r="M11">
        <v>0</v>
      </c>
      <c r="N11">
        <v>0</v>
      </c>
      <c r="O11">
        <v>0</v>
      </c>
      <c r="P11">
        <v>0</v>
      </c>
      <c r="Q11">
        <v>0</v>
      </c>
      <c r="R11">
        <v>0</v>
      </c>
      <c r="S11">
        <v>0</v>
      </c>
      <c r="T11">
        <v>0</v>
      </c>
    </row>
    <row r="12" spans="1:20" x14ac:dyDescent="0.25">
      <c r="A12" s="21">
        <v>11</v>
      </c>
      <c r="B12" s="21" t="s">
        <v>140</v>
      </c>
      <c r="C12" s="21"/>
      <c r="D12" s="21"/>
      <c r="E12" s="21"/>
      <c r="F12" s="21"/>
      <c r="G12" s="21"/>
      <c r="H12" s="4">
        <f>(Tabell13[[#This Row],[Lavest (P10)]]+0.42*Tabell13[[#This Row],[Trolig]]+Tabell13[[#This Row],[Høyest (P90)]])/2.42</f>
        <v>0</v>
      </c>
      <c r="I12" s="4">
        <f>(Tabell13[[#This Row],[Høyest (P90)]]-Tabell13[[#This Row],[Lavest (P10)]])/2.53</f>
        <v>0</v>
      </c>
      <c r="J12" s="4">
        <f>Tabell13[[#This Row],[Standardavvik]]^2</f>
        <v>0</v>
      </c>
      <c r="K12" s="19" t="e">
        <f ca="1">Tabell13[[#This Row],[Varians]]/(Tabell13[[#Totals],[Varians]]+Tabell1[[#Totals],[Varians]])</f>
        <v>#DIV/0!</v>
      </c>
      <c r="L12">
        <v>0</v>
      </c>
      <c r="M12">
        <v>0</v>
      </c>
      <c r="N12">
        <v>0</v>
      </c>
      <c r="O12">
        <v>0</v>
      </c>
      <c r="P12">
        <v>0</v>
      </c>
      <c r="Q12">
        <v>0</v>
      </c>
      <c r="R12">
        <v>0</v>
      </c>
      <c r="S12">
        <v>0</v>
      </c>
      <c r="T12">
        <v>0</v>
      </c>
    </row>
    <row r="13" spans="1:20" x14ac:dyDescent="0.25">
      <c r="A13" s="21">
        <v>12</v>
      </c>
      <c r="B13" s="21" t="s">
        <v>141</v>
      </c>
      <c r="C13" s="21"/>
      <c r="D13" s="21"/>
      <c r="E13" s="21"/>
      <c r="F13" s="21"/>
      <c r="G13" s="21"/>
      <c r="H13" s="4">
        <f>(Tabell13[[#This Row],[Lavest (P10)]]+0.42*Tabell13[[#This Row],[Trolig]]+Tabell13[[#This Row],[Høyest (P90)]])/2.42</f>
        <v>0</v>
      </c>
      <c r="I13" s="4">
        <f>(Tabell13[[#This Row],[Høyest (P90)]]-Tabell13[[#This Row],[Lavest (P10)]])/2.53</f>
        <v>0</v>
      </c>
      <c r="J13" s="4">
        <f>Tabell13[[#This Row],[Standardavvik]]^2</f>
        <v>0</v>
      </c>
      <c r="K13" s="19" t="e">
        <f ca="1">Tabell13[[#This Row],[Varians]]/(Tabell13[[#Totals],[Varians]]+Tabell1[[#Totals],[Varians]])</f>
        <v>#DIV/0!</v>
      </c>
      <c r="L13">
        <v>0</v>
      </c>
      <c r="M13">
        <v>0</v>
      </c>
      <c r="N13">
        <v>0</v>
      </c>
      <c r="O13">
        <v>0</v>
      </c>
      <c r="P13">
        <v>0</v>
      </c>
      <c r="Q13">
        <v>0</v>
      </c>
      <c r="R13">
        <v>0</v>
      </c>
      <c r="S13">
        <v>0</v>
      </c>
      <c r="T13">
        <v>0</v>
      </c>
    </row>
    <row r="14" spans="1:20" x14ac:dyDescent="0.25">
      <c r="A14" s="21">
        <v>13</v>
      </c>
      <c r="B14" s="21" t="s">
        <v>142</v>
      </c>
      <c r="C14" s="21"/>
      <c r="D14" s="21"/>
      <c r="E14" s="21"/>
      <c r="F14" s="21"/>
      <c r="G14" s="21"/>
      <c r="H14" s="4">
        <f>(Tabell13[[#This Row],[Lavest (P10)]]+0.42*Tabell13[[#This Row],[Trolig]]+Tabell13[[#This Row],[Høyest (P90)]])/2.42</f>
        <v>0</v>
      </c>
      <c r="I14" s="4">
        <f>(Tabell13[[#This Row],[Høyest (P90)]]-Tabell13[[#This Row],[Lavest (P10)]])/2.53</f>
        <v>0</v>
      </c>
      <c r="J14" s="4">
        <f>Tabell13[[#This Row],[Standardavvik]]^2</f>
        <v>0</v>
      </c>
      <c r="K14" s="19" t="e">
        <f ca="1">Tabell13[[#This Row],[Varians]]/(Tabell13[[#Totals],[Varians]]+Tabell1[[#Totals],[Varians]])</f>
        <v>#DIV/0!</v>
      </c>
      <c r="L14">
        <v>0</v>
      </c>
      <c r="M14">
        <v>0</v>
      </c>
      <c r="N14">
        <v>0</v>
      </c>
      <c r="O14">
        <v>0</v>
      </c>
      <c r="P14">
        <v>0</v>
      </c>
      <c r="Q14">
        <v>0</v>
      </c>
      <c r="R14">
        <v>0</v>
      </c>
      <c r="S14">
        <v>0</v>
      </c>
      <c r="T14">
        <v>0</v>
      </c>
    </row>
    <row r="15" spans="1:20" x14ac:dyDescent="0.25">
      <c r="A15" s="21">
        <v>14</v>
      </c>
      <c r="B15" s="21" t="s">
        <v>143</v>
      </c>
      <c r="C15" s="21"/>
      <c r="D15" s="21"/>
      <c r="E15" s="21"/>
      <c r="F15" s="21"/>
      <c r="G15" s="21"/>
      <c r="H15" s="4">
        <f>(Tabell13[[#This Row],[Lavest (P10)]]+0.42*Tabell13[[#This Row],[Trolig]]+Tabell13[[#This Row],[Høyest (P90)]])/2.42</f>
        <v>0</v>
      </c>
      <c r="I15" s="4">
        <f>(Tabell13[[#This Row],[Høyest (P90)]]-Tabell13[[#This Row],[Lavest (P10)]])/2.53</f>
        <v>0</v>
      </c>
      <c r="J15" s="4">
        <f>Tabell13[[#This Row],[Standardavvik]]^2</f>
        <v>0</v>
      </c>
      <c r="K15" s="19" t="e">
        <f ca="1">Tabell13[[#This Row],[Varians]]/(Tabell13[[#Totals],[Varians]]+Tabell1[[#Totals],[Varians]])</f>
        <v>#DIV/0!</v>
      </c>
      <c r="L15">
        <v>0</v>
      </c>
      <c r="M15">
        <v>0</v>
      </c>
      <c r="N15">
        <v>0</v>
      </c>
      <c r="O15">
        <v>0</v>
      </c>
      <c r="P15">
        <v>0</v>
      </c>
      <c r="Q15">
        <v>0</v>
      </c>
      <c r="R15">
        <v>0</v>
      </c>
      <c r="S15">
        <v>0</v>
      </c>
      <c r="T15">
        <v>0</v>
      </c>
    </row>
    <row r="16" spans="1:20" x14ac:dyDescent="0.25">
      <c r="A16" s="21">
        <v>15</v>
      </c>
      <c r="B16" s="21" t="s">
        <v>144</v>
      </c>
      <c r="C16" s="21"/>
      <c r="D16" s="21"/>
      <c r="E16" s="21"/>
      <c r="F16" s="21"/>
      <c r="G16" s="21"/>
      <c r="H16" s="4">
        <f>(Tabell13[[#This Row],[Lavest (P10)]]+0.42*Tabell13[[#This Row],[Trolig]]+Tabell13[[#This Row],[Høyest (P90)]])/2.42</f>
        <v>0</v>
      </c>
      <c r="I16" s="4">
        <f>(Tabell13[[#This Row],[Høyest (P90)]]-Tabell13[[#This Row],[Lavest (P10)]])/2.53</f>
        <v>0</v>
      </c>
      <c r="J16" s="4">
        <f>Tabell13[[#This Row],[Standardavvik]]^2</f>
        <v>0</v>
      </c>
      <c r="K16" s="19" t="e">
        <f ca="1">Tabell13[[#This Row],[Varians]]/(Tabell13[[#Totals],[Varians]]+Tabell1[[#Totals],[Varians]])</f>
        <v>#DIV/0!</v>
      </c>
      <c r="L16">
        <v>0</v>
      </c>
      <c r="M16">
        <v>0</v>
      </c>
      <c r="N16">
        <v>0</v>
      </c>
      <c r="O16">
        <v>0</v>
      </c>
      <c r="P16">
        <v>0</v>
      </c>
      <c r="Q16">
        <v>0</v>
      </c>
      <c r="R16">
        <v>0</v>
      </c>
      <c r="S16">
        <v>0</v>
      </c>
      <c r="T16">
        <v>0</v>
      </c>
    </row>
    <row r="17" spans="1:20" x14ac:dyDescent="0.25">
      <c r="A17" s="21">
        <v>16</v>
      </c>
      <c r="B17" s="21" t="s">
        <v>145</v>
      </c>
      <c r="C17" s="21"/>
      <c r="D17" s="21"/>
      <c r="E17" s="21"/>
      <c r="F17" s="21"/>
      <c r="G17" s="21"/>
      <c r="H17" s="4">
        <f>(Tabell13[[#This Row],[Lavest (P10)]]+0.42*Tabell13[[#This Row],[Trolig]]+Tabell13[[#This Row],[Høyest (P90)]])/2.42</f>
        <v>0</v>
      </c>
      <c r="I17" s="4">
        <f>(Tabell13[[#This Row],[Høyest (P90)]]-Tabell13[[#This Row],[Lavest (P10)]])/2.53</f>
        <v>0</v>
      </c>
      <c r="J17" s="4">
        <f>Tabell13[[#This Row],[Standardavvik]]^2</f>
        <v>0</v>
      </c>
      <c r="K17" s="19" t="e">
        <f ca="1">Tabell13[[#This Row],[Varians]]/(Tabell13[[#Totals],[Varians]]+Tabell1[[#Totals],[Varians]])</f>
        <v>#DIV/0!</v>
      </c>
      <c r="L17">
        <v>0</v>
      </c>
      <c r="M17">
        <v>0</v>
      </c>
      <c r="N17">
        <v>0</v>
      </c>
      <c r="O17">
        <v>0</v>
      </c>
      <c r="P17">
        <v>0</v>
      </c>
      <c r="Q17">
        <v>0</v>
      </c>
      <c r="R17">
        <v>0</v>
      </c>
      <c r="S17">
        <v>0</v>
      </c>
      <c r="T17">
        <v>0</v>
      </c>
    </row>
    <row r="18" spans="1:20" x14ac:dyDescent="0.25">
      <c r="A18" t="s">
        <v>2</v>
      </c>
      <c r="F18">
        <f>SUBTOTAL(109,Tabell13[Trolig])</f>
        <v>0</v>
      </c>
      <c r="H18" s="4">
        <f>SUBTOTAL(109,Tabell13[Forventning (P50)])</f>
        <v>0</v>
      </c>
      <c r="I18" s="4">
        <f>SQRT(SUMSQ(Tabell13[Standardavvik]))</f>
        <v>0</v>
      </c>
      <c r="J18" s="4">
        <f>SUBTOTAL(109,Tabell13[Varians])</f>
        <v>0</v>
      </c>
      <c r="K18" s="24" t="e">
        <f ca="1">SUBTOTAL(109,Tabell13[Andel av usikkerhet])</f>
        <v>#DIV/0!</v>
      </c>
      <c r="L18" s="4"/>
      <c r="M18" s="4"/>
      <c r="N18" s="4"/>
      <c r="O18" s="4"/>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
  <sheetViews>
    <sheetView zoomScale="115" zoomScaleNormal="115" workbookViewId="0">
      <selection activeCell="B5" sqref="B5"/>
    </sheetView>
  </sheetViews>
  <sheetFormatPr baseColWidth="10" defaultRowHeight="15" x14ac:dyDescent="0.25"/>
  <cols>
    <col min="1" max="1" width="7.85546875" customWidth="1"/>
    <col min="2" max="2" width="18.42578125" bestFit="1" customWidth="1"/>
    <col min="3" max="3" width="13.42578125" bestFit="1" customWidth="1"/>
    <col min="4" max="4" width="26" bestFit="1" customWidth="1"/>
    <col min="5" max="5" width="13.85546875" bestFit="1" customWidth="1"/>
    <col min="6" max="6" width="8.28515625" bestFit="1" customWidth="1"/>
    <col min="7" max="7" width="14.42578125" bestFit="1" customWidth="1"/>
    <col min="8" max="8" width="19.140625" bestFit="1" customWidth="1"/>
    <col min="9" max="9" width="21.5703125" bestFit="1" customWidth="1"/>
    <col min="10" max="10" width="10.28515625" bestFit="1" customWidth="1"/>
    <col min="11" max="11" width="23" bestFit="1" customWidth="1"/>
    <col min="12" max="12" width="23.5703125" bestFit="1" customWidth="1"/>
    <col min="13" max="13" width="9.85546875" bestFit="1" customWidth="1"/>
    <col min="14" max="14" width="15.7109375" customWidth="1"/>
    <col min="15" max="15" width="21" bestFit="1" customWidth="1"/>
  </cols>
  <sheetData>
    <row r="1" spans="1:15" ht="42" x14ac:dyDescent="0.25">
      <c r="A1" s="23" t="s">
        <v>4</v>
      </c>
      <c r="B1" t="s">
        <v>156</v>
      </c>
      <c r="C1" t="s">
        <v>7</v>
      </c>
      <c r="D1" t="s">
        <v>16</v>
      </c>
      <c r="E1" t="s">
        <v>8</v>
      </c>
      <c r="F1" t="s">
        <v>0</v>
      </c>
      <c r="G1" t="s">
        <v>9</v>
      </c>
      <c r="H1" t="s">
        <v>87</v>
      </c>
      <c r="I1" t="s">
        <v>89</v>
      </c>
      <c r="J1" t="s">
        <v>12</v>
      </c>
      <c r="K1" t="s">
        <v>90</v>
      </c>
      <c r="L1" t="s">
        <v>13</v>
      </c>
      <c r="M1" t="s">
        <v>91</v>
      </c>
      <c r="N1" t="s">
        <v>1</v>
      </c>
      <c r="O1" t="s">
        <v>128</v>
      </c>
    </row>
    <row r="2" spans="1:15" x14ac:dyDescent="0.25">
      <c r="A2" s="21">
        <v>1</v>
      </c>
      <c r="B2" s="21" t="str">
        <f>Tabell13[[#Headers],[Usikkerhetsfaktor 1]]</f>
        <v>Usikkerhetsfaktor 1</v>
      </c>
      <c r="C2" s="21"/>
      <c r="D2" s="22"/>
      <c r="E2" s="22">
        <v>1</v>
      </c>
      <c r="F2" s="22">
        <v>1</v>
      </c>
      <c r="G2" s="22">
        <v>1</v>
      </c>
      <c r="H2" s="22">
        <f>(Tabell1[[#This Row],[Lavest (P10)]]+0.42*Tabell1[[#This Row],[Trolig]]+Tabell1[[#This Row],[Høyest (P90)]])/2.42</f>
        <v>1</v>
      </c>
      <c r="I2" s="2">
        <f>(Tabell1[[#This Row],[Høyest (P90)]]-Tabell1[[#This Row],[Lavest (P10)]])/2.53</f>
        <v>0</v>
      </c>
      <c r="J2" s="5">
        <f ca="1">SUMPRODUCT(INDIRECT("Tabell13["&amp;Tabell1[[#This Row],[Navn]]&amp;"]"),Tabell13[[Forventning (P50)]:[Forventning (P50)]])</f>
        <v>0</v>
      </c>
      <c r="K2" s="5">
        <f ca="1">SQRT(SUMPRODUCT(INDIRECT("Tabell13["&amp;Tabell1[[#This Row],[Navn]]&amp;"]"),Tabell13[Varians]))</f>
        <v>0</v>
      </c>
      <c r="L2" s="5">
        <f ca="1">(Tabell1[[#This Row],[Forventning (P50)]]-1)*Tabell1[[#This Row],[Omfang]]</f>
        <v>0</v>
      </c>
      <c r="M2" s="4">
        <f ca="1">(Tabell1[[#This Row],[Standardavvik omfang]]*Tabell1[[#This Row],[Forventning (P50)]])^2+(Tabell1[[#This Row],[Standardavvik faktor]]*Tabell1[[#This Row],[Omfang]])^2+(Tabell1[[#This Row],[Standardavvik omfang]]*Tabell1[[#This Row],[Standardavvik faktor]])^2-Tabell1[[#This Row],[Standardavvik omfang]]^2</f>
        <v>0</v>
      </c>
      <c r="N2" s="4">
        <f ca="1">SQRT(Tabell1[[#This Row],[Varians]])</f>
        <v>0</v>
      </c>
      <c r="O2" s="19" t="e">
        <f ca="1">Tabell1[[#This Row],[Varians]]/(Tabell1[[#Totals],[Varians]]+Tabell13[[#Totals],[Varians]])</f>
        <v>#DIV/0!</v>
      </c>
    </row>
    <row r="3" spans="1:15" x14ac:dyDescent="0.25">
      <c r="A3" s="21">
        <v>2</v>
      </c>
      <c r="B3" s="21" t="str">
        <f>Tabell13[[#Headers],[Usikkerhetsfaktor 2]]</f>
        <v>Usikkerhetsfaktor 2</v>
      </c>
      <c r="C3" s="21"/>
      <c r="D3" s="22"/>
      <c r="E3" s="22">
        <v>1</v>
      </c>
      <c r="F3" s="22">
        <v>1</v>
      </c>
      <c r="G3" s="22">
        <v>1</v>
      </c>
      <c r="H3" s="22">
        <f>(Tabell1[[#This Row],[Lavest (P10)]]+0.42*Tabell1[[#This Row],[Trolig]]+Tabell1[[#This Row],[Høyest (P90)]])/2.42</f>
        <v>1</v>
      </c>
      <c r="I3" s="2">
        <f>(Tabell1[[#This Row],[Høyest (P90)]]-Tabell1[[#This Row],[Lavest (P10)]])/2.53</f>
        <v>0</v>
      </c>
      <c r="J3" s="5">
        <f ca="1">SUMPRODUCT(INDIRECT("Tabell13["&amp;Tabell1[[#This Row],[Navn]]&amp;"]"),Tabell13[[Forventning (P50)]:[Forventning (P50)]])</f>
        <v>0</v>
      </c>
      <c r="K3" s="5">
        <f ca="1">SQRT(SUMPRODUCT(INDIRECT("Tabell13["&amp;Tabell1[[#This Row],[Navn]]&amp;"]"),Tabell13[Varians]))</f>
        <v>0</v>
      </c>
      <c r="L3" s="5">
        <f ca="1">(Tabell1[[#This Row],[Forventning (P50)]]-1)*Tabell1[[#This Row],[Omfang]]</f>
        <v>0</v>
      </c>
      <c r="M3" s="4">
        <f ca="1">(Tabell1[[#This Row],[Standardavvik omfang]]*Tabell1[[#This Row],[Forventning (P50)]])^2+(Tabell1[[#This Row],[Standardavvik faktor]]*Tabell1[[#This Row],[Omfang]])^2+(Tabell1[[#This Row],[Standardavvik omfang]]*Tabell1[[#This Row],[Standardavvik faktor]])^2-Tabell1[[#This Row],[Standardavvik omfang]]^2</f>
        <v>0</v>
      </c>
      <c r="N3" s="4">
        <f ca="1">SQRT(Tabell1[[#This Row],[Varians]])</f>
        <v>0</v>
      </c>
      <c r="O3" s="19" t="e">
        <f ca="1">Tabell1[[#This Row],[Varians]]/(Tabell1[[#Totals],[Varians]]+Tabell13[[#Totals],[Varians]])</f>
        <v>#DIV/0!</v>
      </c>
    </row>
    <row r="4" spans="1:15" x14ac:dyDescent="0.25">
      <c r="A4" s="21">
        <v>3</v>
      </c>
      <c r="B4" s="21" t="str">
        <f>Tabell13[[#Headers],[Usikkerhetsfaktor 3]]</f>
        <v>Usikkerhetsfaktor 3</v>
      </c>
      <c r="C4" s="21"/>
      <c r="D4" s="22"/>
      <c r="E4" s="22">
        <v>1</v>
      </c>
      <c r="F4" s="22">
        <v>1</v>
      </c>
      <c r="G4" s="22">
        <v>1</v>
      </c>
      <c r="H4" s="22">
        <f>(Tabell1[[#This Row],[Lavest (P10)]]+0.42*Tabell1[[#This Row],[Trolig]]+Tabell1[[#This Row],[Høyest (P90)]])/2.42</f>
        <v>1</v>
      </c>
      <c r="I4" s="2">
        <f>(Tabell1[[#This Row],[Høyest (P90)]]-Tabell1[[#This Row],[Lavest (P10)]])/2.53</f>
        <v>0</v>
      </c>
      <c r="J4" s="5">
        <f ca="1">SUMPRODUCT(INDIRECT("Tabell13["&amp;Tabell1[[#This Row],[Navn]]&amp;"]"),Tabell13[[Forventning (P50)]:[Forventning (P50)]])</f>
        <v>0</v>
      </c>
      <c r="K4" s="5">
        <f ca="1">SQRT(SUMPRODUCT(INDIRECT("Tabell13["&amp;Tabell1[[#This Row],[Navn]]&amp;"]"),Tabell13[Varians]))</f>
        <v>0</v>
      </c>
      <c r="L4" s="5">
        <f ca="1">(Tabell1[[#This Row],[Forventning (P50)]]-1)*Tabell1[[#This Row],[Omfang]]</f>
        <v>0</v>
      </c>
      <c r="M4" s="4">
        <f ca="1">(Tabell1[[#This Row],[Standardavvik omfang]]*Tabell1[[#This Row],[Forventning (P50)]])^2+(Tabell1[[#This Row],[Standardavvik faktor]]*Tabell1[[#This Row],[Omfang]])^2+(Tabell1[[#This Row],[Standardavvik omfang]]*Tabell1[[#This Row],[Standardavvik faktor]])^2-Tabell1[[#This Row],[Standardavvik omfang]]^2</f>
        <v>0</v>
      </c>
      <c r="N4" s="4">
        <f ca="1">SQRT(Tabell1[[#This Row],[Varians]])</f>
        <v>0</v>
      </c>
      <c r="O4" s="19" t="e">
        <f ca="1">Tabell1[[#This Row],[Varians]]/(Tabell1[[#Totals],[Varians]]+Tabell13[[#Totals],[Varians]])</f>
        <v>#DIV/0!</v>
      </c>
    </row>
    <row r="5" spans="1:15" x14ac:dyDescent="0.25">
      <c r="A5" s="21">
        <v>4</v>
      </c>
      <c r="B5" s="21" t="str">
        <f>Tabell13[[#Headers],[Usikkerhetsfaktor 4]]</f>
        <v>Usikkerhetsfaktor 4</v>
      </c>
      <c r="C5" s="21"/>
      <c r="D5" s="22"/>
      <c r="E5" s="22">
        <v>1</v>
      </c>
      <c r="F5" s="22">
        <v>1</v>
      </c>
      <c r="G5" s="22">
        <v>1</v>
      </c>
      <c r="H5" s="22">
        <f>(Tabell1[[#This Row],[Lavest (P10)]]+0.42*Tabell1[[#This Row],[Trolig]]+Tabell1[[#This Row],[Høyest (P90)]])/2.42</f>
        <v>1</v>
      </c>
      <c r="I5" s="2">
        <f>(Tabell1[[#This Row],[Høyest (P90)]]-Tabell1[[#This Row],[Lavest (P10)]])/2.53</f>
        <v>0</v>
      </c>
      <c r="J5" s="5">
        <f ca="1">SUMPRODUCT(INDIRECT("Tabell13["&amp;Tabell1[[#This Row],[Navn]]&amp;"]"),Tabell13[[Forventning (P50)]:[Forventning (P50)]])</f>
        <v>0</v>
      </c>
      <c r="K5" s="5">
        <f ca="1">SQRT(SUMPRODUCT(INDIRECT("Tabell13["&amp;Tabell1[[#This Row],[Navn]]&amp;"]"),Tabell13[Varians]))</f>
        <v>0</v>
      </c>
      <c r="L5" s="5">
        <f ca="1">(Tabell1[[#This Row],[Forventning (P50)]]-1)*Tabell1[[#This Row],[Omfang]]</f>
        <v>0</v>
      </c>
      <c r="M5" s="4">
        <f ca="1">(Tabell1[[#This Row],[Standardavvik omfang]]*Tabell1[[#This Row],[Forventning (P50)]])^2+(Tabell1[[#This Row],[Standardavvik faktor]]*Tabell1[[#This Row],[Omfang]])^2+(Tabell1[[#This Row],[Standardavvik omfang]]*Tabell1[[#This Row],[Standardavvik faktor]])^2-Tabell1[[#This Row],[Standardavvik omfang]]^2</f>
        <v>0</v>
      </c>
      <c r="N5" s="4">
        <f ca="1">SQRT(Tabell1[[#This Row],[Varians]])</f>
        <v>0</v>
      </c>
      <c r="O5" s="19" t="e">
        <f ca="1">Tabell1[[#This Row],[Varians]]/(Tabell1[[#Totals],[Varians]]+Tabell13[[#Totals],[Varians]])</f>
        <v>#DIV/0!</v>
      </c>
    </row>
    <row r="6" spans="1:15" x14ac:dyDescent="0.25">
      <c r="A6" s="21">
        <v>5</v>
      </c>
      <c r="B6" s="21" t="str">
        <f>Tabell13[[#Headers],[Usikkerhetsfaktor 5]]</f>
        <v>Usikkerhetsfaktor 5</v>
      </c>
      <c r="C6" s="21"/>
      <c r="D6" s="22"/>
      <c r="E6" s="22">
        <v>1</v>
      </c>
      <c r="F6" s="22">
        <v>1</v>
      </c>
      <c r="G6" s="22">
        <v>1</v>
      </c>
      <c r="H6" s="22">
        <f>(Tabell1[[#This Row],[Lavest (P10)]]+0.42*Tabell1[[#This Row],[Trolig]]+Tabell1[[#This Row],[Høyest (P90)]])/2.42</f>
        <v>1</v>
      </c>
      <c r="I6" s="11">
        <f>(Tabell1[[#This Row],[Høyest (P90)]]-Tabell1[[#This Row],[Lavest (P10)]])/2.53</f>
        <v>0</v>
      </c>
      <c r="J6" s="5">
        <f ca="1">SUMPRODUCT(INDIRECT("Tabell13["&amp;Tabell1[[#This Row],[Navn]]&amp;"]"),Tabell13[[Forventning (P50)]:[Forventning (P50)]])</f>
        <v>0</v>
      </c>
      <c r="K6" s="12">
        <f ca="1">SQRT(SUMPRODUCT(INDIRECT("Tabell13["&amp;Tabell1[[#This Row],[Navn]]&amp;"]"),Tabell13[Varians]))</f>
        <v>0</v>
      </c>
      <c r="L6" s="12">
        <f ca="1">(Tabell1[[#This Row],[Forventning (P50)]]-1)*Tabell1[[#This Row],[Omfang]]</f>
        <v>0</v>
      </c>
      <c r="M6" s="5">
        <f ca="1">(Tabell1[[#This Row],[Standardavvik omfang]]*Tabell1[[#This Row],[Forventning (P50)]])^2+(Tabell1[[#This Row],[Standardavvik faktor]]*Tabell1[[#This Row],[Omfang]])^2+(Tabell1[[#This Row],[Standardavvik omfang]]*Tabell1[[#This Row],[Standardavvik faktor]])^2-Tabell1[[#This Row],[Standardavvik omfang]]^2</f>
        <v>0</v>
      </c>
      <c r="N6" s="5">
        <f ca="1">SQRT(Tabell1[[#This Row],[Varians]])</f>
        <v>0</v>
      </c>
      <c r="O6" s="19" t="e">
        <f ca="1">Tabell1[[#This Row],[Varians]]/(Tabell1[[#Totals],[Varians]]+Tabell13[[#Totals],[Varians]])</f>
        <v>#DIV/0!</v>
      </c>
    </row>
    <row r="7" spans="1:15" x14ac:dyDescent="0.25">
      <c r="A7" s="21">
        <v>6</v>
      </c>
      <c r="B7" s="21" t="str">
        <f>Tabell13[[#Headers],[Usikkerhetsfaktor 6]]</f>
        <v>Usikkerhetsfaktor 6</v>
      </c>
      <c r="C7" s="21"/>
      <c r="D7" s="22"/>
      <c r="E7" s="22">
        <v>1</v>
      </c>
      <c r="F7" s="22">
        <v>1</v>
      </c>
      <c r="G7" s="22">
        <v>1</v>
      </c>
      <c r="H7" s="22">
        <f>(Tabell1[[#This Row],[Lavest (P10)]]+0.42*Tabell1[[#This Row],[Trolig]]+Tabell1[[#This Row],[Høyest (P90)]])/2.42</f>
        <v>1</v>
      </c>
      <c r="I7" s="11">
        <f>(Tabell1[[#This Row],[Høyest (P90)]]-Tabell1[[#This Row],[Lavest (P10)]])/2.53</f>
        <v>0</v>
      </c>
      <c r="J7" s="5">
        <f ca="1">SUMPRODUCT(INDIRECT("Tabell13["&amp;Tabell1[[#This Row],[Navn]]&amp;"]"),Tabell13[[Forventning (P50)]:[Forventning (P50)]])</f>
        <v>0</v>
      </c>
      <c r="K7" s="12">
        <f ca="1">SQRT(SUMPRODUCT(INDIRECT("Tabell13["&amp;Tabell1[[#This Row],[Navn]]&amp;"]"),Tabell13[Varians]))</f>
        <v>0</v>
      </c>
      <c r="L7" s="12">
        <f ca="1">(Tabell1[[#This Row],[Forventning (P50)]]-1)*Tabell1[[#This Row],[Omfang]]</f>
        <v>0</v>
      </c>
      <c r="M7" s="5">
        <f ca="1">(Tabell1[[#This Row],[Standardavvik omfang]]*Tabell1[[#This Row],[Forventning (P50)]])^2+(Tabell1[[#This Row],[Standardavvik faktor]]*Tabell1[[#This Row],[Omfang]])^2+(Tabell1[[#This Row],[Standardavvik omfang]]*Tabell1[[#This Row],[Standardavvik faktor]])^2-Tabell1[[#This Row],[Standardavvik omfang]]^2</f>
        <v>0</v>
      </c>
      <c r="N7" s="5">
        <f ca="1">SQRT(Tabell1[[#This Row],[Varians]])</f>
        <v>0</v>
      </c>
      <c r="O7" s="19" t="e">
        <f ca="1">Tabell1[[#This Row],[Varians]]/(Tabell1[[#Totals],[Varians]]+Tabell13[[#Totals],[Varians]])</f>
        <v>#DIV/0!</v>
      </c>
    </row>
    <row r="8" spans="1:15" x14ac:dyDescent="0.25">
      <c r="A8" s="21">
        <v>7</v>
      </c>
      <c r="B8" s="21" t="str">
        <f>Tabell13[[#Headers],[Usikkerhetsfaktor 7]]</f>
        <v>Usikkerhetsfaktor 7</v>
      </c>
      <c r="C8" s="21"/>
      <c r="D8" s="22"/>
      <c r="E8" s="22">
        <v>1</v>
      </c>
      <c r="F8" s="22">
        <v>1</v>
      </c>
      <c r="G8" s="22">
        <v>1</v>
      </c>
      <c r="H8" s="22">
        <f>(Tabell1[[#This Row],[Lavest (P10)]]+0.42*Tabell1[[#This Row],[Trolig]]+Tabell1[[#This Row],[Høyest (P90)]])/2.42</f>
        <v>1</v>
      </c>
      <c r="I8" s="11">
        <f>(Tabell1[[#This Row],[Høyest (P90)]]-Tabell1[[#This Row],[Lavest (P10)]])/2.53</f>
        <v>0</v>
      </c>
      <c r="J8" s="5">
        <f ca="1">SUMPRODUCT(INDIRECT("Tabell13["&amp;Tabell1[[#This Row],[Navn]]&amp;"]"),Tabell13[[Forventning (P50)]:[Forventning (P50)]])</f>
        <v>0</v>
      </c>
      <c r="K8" s="12">
        <f ca="1">SQRT(SUMPRODUCT(INDIRECT("Tabell13["&amp;Tabell1[[#This Row],[Navn]]&amp;"]"),Tabell13[Varians]))</f>
        <v>0</v>
      </c>
      <c r="L8" s="12">
        <f ca="1">(Tabell1[[#This Row],[Forventning (P50)]]-1)*Tabell1[[#This Row],[Omfang]]</f>
        <v>0</v>
      </c>
      <c r="M8" s="5">
        <f ca="1">(Tabell1[[#This Row],[Standardavvik omfang]]*Tabell1[[#This Row],[Forventning (P50)]])^2+(Tabell1[[#This Row],[Standardavvik faktor]]*Tabell1[[#This Row],[Omfang]])^2+(Tabell1[[#This Row],[Standardavvik omfang]]*Tabell1[[#This Row],[Standardavvik faktor]])^2-Tabell1[[#This Row],[Standardavvik omfang]]^2</f>
        <v>0</v>
      </c>
      <c r="N8" s="5">
        <f ca="1">SQRT(Tabell1[[#This Row],[Varians]])</f>
        <v>0</v>
      </c>
      <c r="O8" s="19" t="e">
        <f ca="1">Tabell1[[#This Row],[Varians]]/(Tabell1[[#Totals],[Varians]]+Tabell13[[#Totals],[Varians]])</f>
        <v>#DIV/0!</v>
      </c>
    </row>
    <row r="9" spans="1:15" x14ac:dyDescent="0.25">
      <c r="A9" s="21">
        <v>8</v>
      </c>
      <c r="B9" s="21" t="str">
        <f>Tabell13[[#Headers],[Usikkerhetsfaktor 8]]</f>
        <v>Usikkerhetsfaktor 8</v>
      </c>
      <c r="C9" s="21"/>
      <c r="D9" s="22"/>
      <c r="E9" s="22">
        <v>1</v>
      </c>
      <c r="F9" s="22">
        <v>1</v>
      </c>
      <c r="G9" s="22">
        <v>1</v>
      </c>
      <c r="H9" s="22">
        <f>(Tabell1[[#This Row],[Lavest (P10)]]+0.42*Tabell1[[#This Row],[Trolig]]+Tabell1[[#This Row],[Høyest (P90)]])/2.42</f>
        <v>1</v>
      </c>
      <c r="I9" s="11">
        <f>(Tabell1[[#This Row],[Høyest (P90)]]-Tabell1[[#This Row],[Lavest (P10)]])/2.53</f>
        <v>0</v>
      </c>
      <c r="J9" s="5">
        <f ca="1">SUMPRODUCT(INDIRECT("Tabell13["&amp;Tabell1[[#This Row],[Navn]]&amp;"]"),Tabell13[[Forventning (P50)]:[Forventning (P50)]])</f>
        <v>0</v>
      </c>
      <c r="K9" s="12">
        <f ca="1">SQRT(SUMPRODUCT(INDIRECT("Tabell13["&amp;Tabell1[[#This Row],[Navn]]&amp;"]"),Tabell13[Varians]))</f>
        <v>0</v>
      </c>
      <c r="L9" s="12">
        <f ca="1">(Tabell1[[#This Row],[Forventning (P50)]]-1)*Tabell1[[#This Row],[Omfang]]</f>
        <v>0</v>
      </c>
      <c r="M9" s="5">
        <f ca="1">(Tabell1[[#This Row],[Standardavvik omfang]]*Tabell1[[#This Row],[Forventning (P50)]])^2+(Tabell1[[#This Row],[Standardavvik faktor]]*Tabell1[[#This Row],[Omfang]])^2+(Tabell1[[#This Row],[Standardavvik omfang]]*Tabell1[[#This Row],[Standardavvik faktor]])^2-Tabell1[[#This Row],[Standardavvik omfang]]^2</f>
        <v>0</v>
      </c>
      <c r="N9" s="5">
        <f ca="1">SQRT(Tabell1[[#This Row],[Varians]])</f>
        <v>0</v>
      </c>
      <c r="O9" s="19" t="e">
        <f ca="1">Tabell1[[#This Row],[Varians]]/(Tabell1[[#Totals],[Varians]]+Tabell13[[#Totals],[Varians]])</f>
        <v>#DIV/0!</v>
      </c>
    </row>
    <row r="10" spans="1:15" x14ac:dyDescent="0.25">
      <c r="A10" s="21">
        <v>9</v>
      </c>
      <c r="B10" s="21" t="str">
        <f>Tabell13[[#Headers],[Usikkerhetsfaktor 9]]</f>
        <v>Usikkerhetsfaktor 9</v>
      </c>
      <c r="C10" s="21"/>
      <c r="D10" s="22"/>
      <c r="E10" s="22">
        <v>1</v>
      </c>
      <c r="F10" s="22">
        <v>1</v>
      </c>
      <c r="G10" s="22">
        <v>1</v>
      </c>
      <c r="H10" s="22">
        <f>(Tabell1[[#This Row],[Lavest (P10)]]+0.42*Tabell1[[#This Row],[Trolig]]+Tabell1[[#This Row],[Høyest (P90)]])/2.42</f>
        <v>1</v>
      </c>
      <c r="I10" s="11">
        <f>(Tabell1[[#This Row],[Høyest (P90)]]-Tabell1[[#This Row],[Lavest (P10)]])/2.53</f>
        <v>0</v>
      </c>
      <c r="J10" s="5">
        <f ca="1">SUMPRODUCT(INDIRECT("Tabell13["&amp;Tabell1[[#This Row],[Navn]]&amp;"]"),Tabell13[[Forventning (P50)]:[Forventning (P50)]])</f>
        <v>0</v>
      </c>
      <c r="K10" s="12">
        <f ca="1">SQRT(SUMPRODUCT(INDIRECT("Tabell13["&amp;Tabell1[[#This Row],[Navn]]&amp;"]"),Tabell13[Varians]))</f>
        <v>0</v>
      </c>
      <c r="L10" s="12">
        <f ca="1">(Tabell1[[#This Row],[Forventning (P50)]]-1)*Tabell1[[#This Row],[Omfang]]</f>
        <v>0</v>
      </c>
      <c r="M10" s="5">
        <f ca="1">(Tabell1[[#This Row],[Standardavvik omfang]]*Tabell1[[#This Row],[Forventning (P50)]])^2+(Tabell1[[#This Row],[Standardavvik faktor]]*Tabell1[[#This Row],[Omfang]])^2+(Tabell1[[#This Row],[Standardavvik omfang]]*Tabell1[[#This Row],[Standardavvik faktor]])^2-Tabell1[[#This Row],[Standardavvik omfang]]^2</f>
        <v>0</v>
      </c>
      <c r="N10" s="5">
        <f ca="1">SQRT(Tabell1[[#This Row],[Varians]])</f>
        <v>0</v>
      </c>
      <c r="O10" s="19" t="e">
        <f ca="1">Tabell1[[#This Row],[Varians]]/(Tabell1[[#Totals],[Varians]]+Tabell13[[#Totals],[Varians]])</f>
        <v>#DIV/0!</v>
      </c>
    </row>
    <row r="11" spans="1:15" x14ac:dyDescent="0.25">
      <c r="A11" t="s">
        <v>2</v>
      </c>
      <c r="H11" s="3"/>
      <c r="I11" s="3"/>
      <c r="L11" s="4">
        <f ca="1">SUBTOTAL(109,Tabell1[Forventet faktortillegg])</f>
        <v>0</v>
      </c>
      <c r="M11" s="4">
        <f ca="1">SUBTOTAL(109,Tabell1[Varians])</f>
        <v>0</v>
      </c>
      <c r="N11" s="4">
        <f ca="1">SQRT(SUMSQ(Tabell1[Standardavvik]))</f>
        <v>0</v>
      </c>
      <c r="O11" s="20" t="e">
        <f ca="1">SUBTOTAL(109,Tabell1[Andel av usikkerhet])</f>
        <v>#DIV/0!</v>
      </c>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3"/>
  <sheetViews>
    <sheetView workbookViewId="0">
      <selection activeCell="A27" sqref="A27"/>
    </sheetView>
  </sheetViews>
  <sheetFormatPr baseColWidth="10" defaultRowHeight="15" x14ac:dyDescent="0.25"/>
  <cols>
    <col min="1" max="1" width="9.42578125" customWidth="1"/>
    <col min="2" max="2" width="26.7109375" customWidth="1"/>
    <col min="3" max="3" width="18.85546875" customWidth="1"/>
    <col min="4" max="4" width="24.42578125" customWidth="1"/>
  </cols>
  <sheetData>
    <row r="1" spans="1:21" ht="48" customHeight="1" x14ac:dyDescent="0.25">
      <c r="A1" s="30" t="s">
        <v>155</v>
      </c>
      <c r="B1" s="25" t="s">
        <v>156</v>
      </c>
      <c r="C1" s="25" t="s">
        <v>87</v>
      </c>
      <c r="D1" s="31" t="s">
        <v>187</v>
      </c>
      <c r="E1" s="32" t="s">
        <v>177</v>
      </c>
      <c r="F1" s="32" t="s">
        <v>176</v>
      </c>
      <c r="G1" s="32" t="s">
        <v>178</v>
      </c>
      <c r="H1" s="32" t="s">
        <v>179</v>
      </c>
      <c r="J1" s="32" t="s">
        <v>181</v>
      </c>
      <c r="K1" t="s">
        <v>182</v>
      </c>
      <c r="L1" s="32" t="s">
        <v>183</v>
      </c>
      <c r="M1" t="s">
        <v>184</v>
      </c>
      <c r="N1" s="32" t="s">
        <v>185</v>
      </c>
      <c r="O1" t="s">
        <v>186</v>
      </c>
      <c r="P1" t="s">
        <v>200</v>
      </c>
      <c r="R1" t="s">
        <v>201</v>
      </c>
      <c r="S1" s="32" t="s">
        <v>202</v>
      </c>
      <c r="T1" s="32" t="s">
        <v>203</v>
      </c>
      <c r="U1" s="32" t="s">
        <v>204</v>
      </c>
    </row>
    <row r="2" spans="1:21" x14ac:dyDescent="0.25">
      <c r="A2" s="26">
        <v>1</v>
      </c>
      <c r="B2" s="26" t="str">
        <f>Tabell13[[#This Row],[Navn]]</f>
        <v>Kostnadselement 1</v>
      </c>
      <c r="C2" s="27">
        <f>(Tabell13[[#This Row],[Lavest (P10)]]+0.42*Tabell13[[#This Row],[Trolig]]+Tabell13[[#This Row],[Høyest (P90)]])/2.42</f>
        <v>0</v>
      </c>
      <c r="D2" s="26"/>
      <c r="E2" s="33"/>
      <c r="F2" s="33">
        <f>1-E2</f>
        <v>1</v>
      </c>
      <c r="G2" s="34">
        <f>E2*C2</f>
        <v>0</v>
      </c>
      <c r="H2" s="34">
        <f>C2*F2</f>
        <v>0</v>
      </c>
      <c r="J2" s="34"/>
      <c r="K2" s="34"/>
      <c r="L2" s="34"/>
      <c r="M2" s="34"/>
      <c r="N2" s="34"/>
      <c r="O2" s="34"/>
      <c r="P2">
        <f>SUM(Tabell12[[#This Row],[2023]:[2028]])</f>
        <v>0</v>
      </c>
      <c r="R2">
        <v>2023</v>
      </c>
      <c r="T2" s="4">
        <f>J18-Tabell15[[#This Row],[Drift
'[1000 NOK']]]</f>
        <v>0</v>
      </c>
      <c r="U2">
        <f>Tabell15[[#This Row],[Drift
'[1000 NOK']]]+Tabell15[[#This Row],[Investering
'[1000 NOK']]]</f>
        <v>0</v>
      </c>
    </row>
    <row r="3" spans="1:21" x14ac:dyDescent="0.25">
      <c r="A3" s="21">
        <v>2</v>
      </c>
      <c r="B3" s="26" t="str">
        <f>Tabell13[[#This Row],[Navn]]</f>
        <v>Kostnadselement 2</v>
      </c>
      <c r="C3" s="28">
        <f>(Tabell13[[#This Row],[Lavest (P10)]]+0.42*Tabell13[[#This Row],[Trolig]]+Tabell13[[#This Row],[Høyest (P90)]])/2.42</f>
        <v>0</v>
      </c>
      <c r="D3" s="26"/>
      <c r="E3" s="33"/>
      <c r="F3" s="33">
        <f t="shared" ref="F3:F17" si="0">1-E3</f>
        <v>1</v>
      </c>
      <c r="G3" s="34">
        <f t="shared" ref="G3:G17" si="1">E3*C3</f>
        <v>0</v>
      </c>
      <c r="H3" s="34">
        <f t="shared" ref="H3:H17" si="2">C3*F3</f>
        <v>0</v>
      </c>
      <c r="J3" s="34"/>
      <c r="K3" s="34"/>
      <c r="L3" s="34"/>
      <c r="M3" s="34"/>
      <c r="N3" s="34"/>
      <c r="O3" s="34"/>
      <c r="P3">
        <f>SUM(Tabell12[[#This Row],[2023]:[2028]])</f>
        <v>0</v>
      </c>
      <c r="R3">
        <v>2024</v>
      </c>
      <c r="T3" s="4">
        <f>K18-Tabell15[[#This Row],[Drift
'[1000 NOK']]]</f>
        <v>0</v>
      </c>
      <c r="U3">
        <f>Tabell15[[#This Row],[Drift
'[1000 NOK']]]+Tabell15[[#This Row],[Investering
'[1000 NOK']]]</f>
        <v>0</v>
      </c>
    </row>
    <row r="4" spans="1:21" x14ac:dyDescent="0.25">
      <c r="A4" s="26">
        <v>3</v>
      </c>
      <c r="B4" s="26" t="str">
        <f>Tabell13[[#This Row],[Navn]]</f>
        <v>Kostnadselement 3</v>
      </c>
      <c r="C4" s="27">
        <f>(Tabell13[[#This Row],[Lavest (P10)]]+0.42*Tabell13[[#This Row],[Trolig]]+Tabell13[[#This Row],[Høyest (P90)]])/2.42</f>
        <v>0</v>
      </c>
      <c r="D4" s="26"/>
      <c r="E4" s="33"/>
      <c r="F4" s="33">
        <f t="shared" si="0"/>
        <v>1</v>
      </c>
      <c r="G4" s="34">
        <f t="shared" si="1"/>
        <v>0</v>
      </c>
      <c r="H4" s="34">
        <f t="shared" si="2"/>
        <v>0</v>
      </c>
      <c r="J4" s="34"/>
      <c r="K4" s="34"/>
      <c r="L4" s="34"/>
      <c r="M4" s="34"/>
      <c r="N4" s="34"/>
      <c r="O4" s="34"/>
      <c r="P4">
        <f>SUM(Tabell12[[#This Row],[2023]:[2028]])</f>
        <v>0</v>
      </c>
      <c r="R4">
        <v>2025</v>
      </c>
      <c r="T4" s="4">
        <f>L18-Tabell15[[#This Row],[Drift
'[1000 NOK']]]</f>
        <v>0</v>
      </c>
      <c r="U4">
        <f>Tabell15[[#This Row],[Drift
'[1000 NOK']]]+Tabell15[[#This Row],[Investering
'[1000 NOK']]]</f>
        <v>0</v>
      </c>
    </row>
    <row r="5" spans="1:21" x14ac:dyDescent="0.25">
      <c r="A5" s="21">
        <v>4</v>
      </c>
      <c r="B5" s="26" t="str">
        <f>Tabell13[[#This Row],[Navn]]</f>
        <v>Kostnadselement 4</v>
      </c>
      <c r="C5" s="28">
        <f>(Tabell13[[#This Row],[Lavest (P10)]]+0.42*Tabell13[[#This Row],[Trolig]]+Tabell13[[#This Row],[Høyest (P90)]])/2.42</f>
        <v>0</v>
      </c>
      <c r="D5" s="26"/>
      <c r="E5" s="33"/>
      <c r="F5" s="33">
        <f t="shared" si="0"/>
        <v>1</v>
      </c>
      <c r="G5" s="34">
        <f t="shared" si="1"/>
        <v>0</v>
      </c>
      <c r="H5" s="34">
        <f t="shared" si="2"/>
        <v>0</v>
      </c>
      <c r="J5" s="34"/>
      <c r="K5" s="34"/>
      <c r="L5" s="34"/>
      <c r="M5" s="34"/>
      <c r="N5" s="34"/>
      <c r="O5" s="34"/>
      <c r="P5">
        <f>SUM(Tabell12[[#This Row],[2023]:[2028]])</f>
        <v>0</v>
      </c>
      <c r="R5">
        <v>2026</v>
      </c>
      <c r="T5" s="4">
        <f>M18-Tabell15[[#This Row],[Drift
'[1000 NOK']]]</f>
        <v>0</v>
      </c>
      <c r="U5">
        <f>Tabell15[[#This Row],[Drift
'[1000 NOK']]]+Tabell15[[#This Row],[Investering
'[1000 NOK']]]</f>
        <v>0</v>
      </c>
    </row>
    <row r="6" spans="1:21" x14ac:dyDescent="0.25">
      <c r="A6" s="26">
        <v>5</v>
      </c>
      <c r="B6" s="26" t="str">
        <f>Tabell13[[#This Row],[Navn]]</f>
        <v>Kostnadselement 5</v>
      </c>
      <c r="C6" s="28">
        <f>(Tabell13[[#This Row],[Lavest (P10)]]+0.42*Tabell13[[#This Row],[Trolig]]+Tabell13[[#This Row],[Høyest (P90)]])/2.42</f>
        <v>0</v>
      </c>
      <c r="D6" s="26"/>
      <c r="E6" s="33"/>
      <c r="F6" s="33">
        <f t="shared" si="0"/>
        <v>1</v>
      </c>
      <c r="G6" s="34">
        <f t="shared" si="1"/>
        <v>0</v>
      </c>
      <c r="H6" s="34">
        <f t="shared" si="2"/>
        <v>0</v>
      </c>
      <c r="J6" s="34"/>
      <c r="K6" s="34"/>
      <c r="L6" s="34"/>
      <c r="M6" s="34"/>
      <c r="N6" s="34"/>
      <c r="O6" s="34"/>
      <c r="P6">
        <f>SUM(Tabell12[[#This Row],[2023]:[2028]])</f>
        <v>0</v>
      </c>
      <c r="R6">
        <v>2027</v>
      </c>
      <c r="T6" s="4">
        <f>N18-Tabell15[[#This Row],[Drift
'[1000 NOK']]]</f>
        <v>0</v>
      </c>
      <c r="U6">
        <f>Tabell15[[#This Row],[Drift
'[1000 NOK']]]+Tabell15[[#This Row],[Investering
'[1000 NOK']]]</f>
        <v>0</v>
      </c>
    </row>
    <row r="7" spans="1:21" x14ac:dyDescent="0.25">
      <c r="A7" s="21">
        <v>6</v>
      </c>
      <c r="B7" s="26" t="str">
        <f>Tabell13[[#This Row],[Navn]]</f>
        <v>Kostnadselement 6</v>
      </c>
      <c r="C7" s="28">
        <f>(Tabell13[[#This Row],[Lavest (P10)]]+0.42*Tabell13[[#This Row],[Trolig]]+Tabell13[[#This Row],[Høyest (P90)]])/2.42</f>
        <v>0</v>
      </c>
      <c r="D7" s="26"/>
      <c r="E7" s="33"/>
      <c r="F7" s="33">
        <f t="shared" si="0"/>
        <v>1</v>
      </c>
      <c r="G7" s="34">
        <f t="shared" si="1"/>
        <v>0</v>
      </c>
      <c r="H7" s="34">
        <f t="shared" si="2"/>
        <v>0</v>
      </c>
      <c r="J7" s="34"/>
      <c r="K7" s="34"/>
      <c r="L7" s="34"/>
      <c r="M7" s="34"/>
      <c r="N7" s="34"/>
      <c r="O7" s="34"/>
      <c r="P7">
        <f>SUM(Tabell12[[#This Row],[2023]:[2028]])</f>
        <v>0</v>
      </c>
      <c r="R7">
        <v>2028</v>
      </c>
      <c r="T7" s="4">
        <f>O17-Tabell15[[#This Row],[Drift
'[1000 NOK']]]</f>
        <v>0</v>
      </c>
      <c r="U7">
        <f>Tabell15[[#This Row],[Drift
'[1000 NOK']]]+Tabell15[[#This Row],[Investering
'[1000 NOK']]]</f>
        <v>0</v>
      </c>
    </row>
    <row r="8" spans="1:21" x14ac:dyDescent="0.25">
      <c r="A8" s="26">
        <v>7</v>
      </c>
      <c r="B8" s="26" t="str">
        <f>Tabell13[[#This Row],[Navn]]</f>
        <v>Kostnadselement 7</v>
      </c>
      <c r="C8" s="27">
        <f>(Tabell13[[#This Row],[Lavest (P10)]]+0.42*Tabell13[[#This Row],[Trolig]]+Tabell13[[#This Row],[Høyest (P90)]])/2.42</f>
        <v>0</v>
      </c>
      <c r="D8" s="26"/>
      <c r="E8" s="33"/>
      <c r="F8" s="33">
        <f t="shared" si="0"/>
        <v>1</v>
      </c>
      <c r="G8" s="34">
        <f t="shared" si="1"/>
        <v>0</v>
      </c>
      <c r="H8" s="34">
        <f t="shared" si="2"/>
        <v>0</v>
      </c>
      <c r="J8" s="34"/>
      <c r="K8" s="34"/>
      <c r="L8" s="34"/>
      <c r="M8" s="34"/>
      <c r="N8" s="34"/>
      <c r="O8" s="34"/>
      <c r="P8">
        <f>SUM(Tabell12[[#This Row],[2023]:[2028]])</f>
        <v>0</v>
      </c>
      <c r="R8" s="36" t="s">
        <v>205</v>
      </c>
      <c r="S8" s="36">
        <f>SUM(S2:S7)</f>
        <v>0</v>
      </c>
      <c r="T8" s="36">
        <f>SUM(T2:T7)</f>
        <v>0</v>
      </c>
      <c r="U8" s="36"/>
    </row>
    <row r="9" spans="1:21" x14ac:dyDescent="0.25">
      <c r="A9" s="21">
        <v>8</v>
      </c>
      <c r="B9" s="26" t="str">
        <f>Tabell13[[#This Row],[Navn]]</f>
        <v>Kostnadselement 8</v>
      </c>
      <c r="C9" s="27">
        <f>(Tabell13[[#This Row],[Lavest (P10)]]+0.42*Tabell13[[#This Row],[Trolig]]+Tabell13[[#This Row],[Høyest (P90)]])/2.42</f>
        <v>0</v>
      </c>
      <c r="D9" s="26"/>
      <c r="E9" s="33"/>
      <c r="F9" s="33">
        <f t="shared" si="0"/>
        <v>1</v>
      </c>
      <c r="G9" s="34">
        <f t="shared" si="1"/>
        <v>0</v>
      </c>
      <c r="H9" s="34">
        <f t="shared" si="2"/>
        <v>0</v>
      </c>
      <c r="J9" s="34"/>
      <c r="K9" s="34"/>
      <c r="L9" s="34"/>
      <c r="M9" s="34"/>
      <c r="N9" s="34"/>
      <c r="O9" s="34"/>
      <c r="P9">
        <f>SUM(Tabell12[[#This Row],[2023]:[2028]])</f>
        <v>0</v>
      </c>
    </row>
    <row r="10" spans="1:21" x14ac:dyDescent="0.25">
      <c r="A10" s="26">
        <v>9</v>
      </c>
      <c r="B10" s="26" t="str">
        <f>Tabell13[[#This Row],[Navn]]</f>
        <v>Kostnadselement 9</v>
      </c>
      <c r="C10" s="27">
        <f>(Tabell13[[#This Row],[Lavest (P10)]]+0.42*Tabell13[[#This Row],[Trolig]]+Tabell13[[#This Row],[Høyest (P90)]])/2.42</f>
        <v>0</v>
      </c>
      <c r="D10" s="26"/>
      <c r="E10" s="33"/>
      <c r="F10" s="33">
        <f t="shared" si="0"/>
        <v>1</v>
      </c>
      <c r="G10" s="34">
        <f t="shared" si="1"/>
        <v>0</v>
      </c>
      <c r="H10" s="34">
        <f t="shared" si="2"/>
        <v>0</v>
      </c>
      <c r="J10" s="34"/>
      <c r="K10" s="34"/>
      <c r="L10" s="34"/>
      <c r="M10" s="34"/>
      <c r="N10" s="34"/>
      <c r="O10" s="34"/>
      <c r="P10">
        <f>SUM(Tabell12[[#This Row],[2023]:[2028]])</f>
        <v>0</v>
      </c>
    </row>
    <row r="11" spans="1:21" x14ac:dyDescent="0.25">
      <c r="A11" s="21">
        <v>10</v>
      </c>
      <c r="B11" s="26" t="str">
        <f>Tabell13[[#This Row],[Navn]]</f>
        <v>Kostnadselement 10</v>
      </c>
      <c r="C11" s="28">
        <f>(Tabell13[[#This Row],[Lavest (P10)]]+0.42*Tabell13[[#This Row],[Trolig]]+Tabell13[[#This Row],[Høyest (P90)]])/2.42</f>
        <v>0</v>
      </c>
      <c r="D11" s="26"/>
      <c r="E11" s="33"/>
      <c r="F11" s="33">
        <f t="shared" si="0"/>
        <v>1</v>
      </c>
      <c r="G11" s="34">
        <f t="shared" si="1"/>
        <v>0</v>
      </c>
      <c r="H11" s="34">
        <f t="shared" si="2"/>
        <v>0</v>
      </c>
      <c r="J11" s="34"/>
      <c r="K11" s="34"/>
      <c r="L11" s="34"/>
      <c r="M11" s="34"/>
      <c r="N11" s="34"/>
      <c r="O11" s="34"/>
      <c r="P11">
        <f>SUM(Tabell12[[#This Row],[2023]:[2028]])</f>
        <v>0</v>
      </c>
    </row>
    <row r="12" spans="1:21" x14ac:dyDescent="0.25">
      <c r="A12" s="26">
        <v>11</v>
      </c>
      <c r="B12" s="26" t="str">
        <f>Tabell13[[#This Row],[Navn]]</f>
        <v>Kostnadselement 11</v>
      </c>
      <c r="C12" s="27">
        <f>(Tabell13[[#This Row],[Lavest (P10)]]+0.42*Tabell13[[#This Row],[Trolig]]+Tabell13[[#This Row],[Høyest (P90)]])/2.42</f>
        <v>0</v>
      </c>
      <c r="D12" s="26"/>
      <c r="E12" s="33"/>
      <c r="F12" s="33">
        <f t="shared" si="0"/>
        <v>1</v>
      </c>
      <c r="G12" s="34">
        <f t="shared" si="1"/>
        <v>0</v>
      </c>
      <c r="H12" s="34">
        <f t="shared" si="2"/>
        <v>0</v>
      </c>
      <c r="J12" s="34"/>
      <c r="K12" s="34"/>
      <c r="L12" s="34"/>
      <c r="M12" s="34"/>
      <c r="N12" s="34"/>
      <c r="O12" s="34"/>
      <c r="P12">
        <f>SUM(Tabell12[[#This Row],[2023]:[2028]])</f>
        <v>0</v>
      </c>
    </row>
    <row r="13" spans="1:21" x14ac:dyDescent="0.25">
      <c r="A13" s="21">
        <v>12</v>
      </c>
      <c r="B13" s="26" t="str">
        <f>Tabell13[[#This Row],[Navn]]</f>
        <v>Kostnadselement 12</v>
      </c>
      <c r="C13" s="28">
        <f>(Tabell13[[#This Row],[Lavest (P10)]]+0.42*Tabell13[[#This Row],[Trolig]]+Tabell13[[#This Row],[Høyest (P90)]])/2.42</f>
        <v>0</v>
      </c>
      <c r="D13" s="26"/>
      <c r="E13" s="33"/>
      <c r="F13" s="33">
        <f t="shared" si="0"/>
        <v>1</v>
      </c>
      <c r="G13" s="34">
        <f t="shared" si="1"/>
        <v>0</v>
      </c>
      <c r="H13" s="34">
        <f t="shared" si="2"/>
        <v>0</v>
      </c>
      <c r="J13" s="34"/>
      <c r="K13" s="34"/>
      <c r="L13" s="34"/>
      <c r="M13" s="34"/>
      <c r="N13" s="34"/>
      <c r="O13" s="34"/>
      <c r="P13">
        <f>SUM(Tabell12[[#This Row],[2023]:[2028]])</f>
        <v>0</v>
      </c>
    </row>
    <row r="14" spans="1:21" x14ac:dyDescent="0.25">
      <c r="A14" s="26">
        <v>13</v>
      </c>
      <c r="B14" s="26" t="str">
        <f>Tabell13[[#This Row],[Navn]]</f>
        <v>Kostnadselement 13</v>
      </c>
      <c r="C14" s="27">
        <f>(Tabell13[[#This Row],[Lavest (P10)]]+0.42*Tabell13[[#This Row],[Trolig]]+Tabell13[[#This Row],[Høyest (P90)]])/2.42</f>
        <v>0</v>
      </c>
      <c r="D14" s="26"/>
      <c r="E14" s="33"/>
      <c r="F14" s="33">
        <f t="shared" si="0"/>
        <v>1</v>
      </c>
      <c r="G14" s="34">
        <f t="shared" si="1"/>
        <v>0</v>
      </c>
      <c r="H14" s="34">
        <f t="shared" si="2"/>
        <v>0</v>
      </c>
      <c r="J14" s="34"/>
      <c r="K14" s="34"/>
      <c r="L14" s="34"/>
      <c r="M14" s="34"/>
      <c r="N14" s="34"/>
      <c r="O14" s="34"/>
      <c r="P14">
        <f>SUM(Tabell12[[#This Row],[2023]:[2028]])</f>
        <v>0</v>
      </c>
    </row>
    <row r="15" spans="1:21" x14ac:dyDescent="0.25">
      <c r="A15" s="21">
        <v>14</v>
      </c>
      <c r="B15" s="26" t="str">
        <f>Tabell13[[#This Row],[Navn]]</f>
        <v>Kostnadselement 14</v>
      </c>
      <c r="C15" s="28">
        <f>(Tabell13[[#This Row],[Lavest (P10)]]+0.42*Tabell13[[#This Row],[Trolig]]+Tabell13[[#This Row],[Høyest (P90)]])/2.42</f>
        <v>0</v>
      </c>
      <c r="D15" s="26"/>
      <c r="E15" s="33"/>
      <c r="F15" s="33">
        <f t="shared" si="0"/>
        <v>1</v>
      </c>
      <c r="G15" s="34">
        <f t="shared" si="1"/>
        <v>0</v>
      </c>
      <c r="H15" s="34">
        <f t="shared" si="2"/>
        <v>0</v>
      </c>
      <c r="J15" s="34"/>
      <c r="K15" s="34"/>
      <c r="L15" s="34"/>
      <c r="M15" s="34"/>
      <c r="N15" s="34"/>
      <c r="O15" s="34"/>
      <c r="P15">
        <f>SUM(Tabell12[[#This Row],[2023]:[2028]])</f>
        <v>0</v>
      </c>
    </row>
    <row r="16" spans="1:21" x14ac:dyDescent="0.25">
      <c r="A16" s="26">
        <v>15</v>
      </c>
      <c r="B16" s="26" t="str">
        <f>Tabell13[[#This Row],[Navn]]</f>
        <v>Kostnadselement 15</v>
      </c>
      <c r="C16" s="27">
        <f>(Tabell13[[#This Row],[Lavest (P10)]]+0.42*Tabell13[[#This Row],[Trolig]]+Tabell13[[#This Row],[Høyest (P90)]])/2.42</f>
        <v>0</v>
      </c>
      <c r="D16" s="26"/>
      <c r="E16" s="33"/>
      <c r="F16" s="33">
        <f t="shared" si="0"/>
        <v>1</v>
      </c>
      <c r="G16" s="34">
        <f t="shared" si="1"/>
        <v>0</v>
      </c>
      <c r="H16" s="34">
        <f t="shared" si="2"/>
        <v>0</v>
      </c>
      <c r="J16" s="34"/>
      <c r="K16" s="34"/>
      <c r="L16" s="34"/>
      <c r="M16" s="34"/>
      <c r="N16" s="34"/>
      <c r="O16" s="34"/>
      <c r="P16">
        <f>SUM(Tabell12[[#This Row],[2023]:[2028]])</f>
        <v>0</v>
      </c>
    </row>
    <row r="17" spans="1:16" x14ac:dyDescent="0.25">
      <c r="A17" s="21">
        <v>16</v>
      </c>
      <c r="B17" s="26" t="str">
        <f>Tabell13[[#This Row],[Navn]]</f>
        <v>Kostnadselement 16</v>
      </c>
      <c r="C17" s="28">
        <f>(Tabell13[[#This Row],[Lavest (P10)]]+0.42*Tabell13[[#This Row],[Trolig]]+Tabell13[[#This Row],[Høyest (P90)]])/2.42</f>
        <v>0</v>
      </c>
      <c r="D17" s="26"/>
      <c r="E17" s="33"/>
      <c r="F17" s="33">
        <f t="shared" si="0"/>
        <v>1</v>
      </c>
      <c r="G17" s="34">
        <f t="shared" si="1"/>
        <v>0</v>
      </c>
      <c r="H17" s="34">
        <f t="shared" si="2"/>
        <v>0</v>
      </c>
      <c r="J17" s="34"/>
      <c r="K17" s="34"/>
      <c r="L17" s="34"/>
      <c r="M17" s="34"/>
      <c r="N17" s="34"/>
      <c r="O17" s="34"/>
      <c r="P17">
        <f>SUM(Tabell12[[#This Row],[2023]:[2028]])</f>
        <v>0</v>
      </c>
    </row>
    <row r="18" spans="1:16" x14ac:dyDescent="0.25">
      <c r="A18" s="25" t="s">
        <v>2</v>
      </c>
      <c r="B18" s="25"/>
      <c r="C18" s="29">
        <f>SUBTOTAL(109,Tabell13[Forventning (P50)])</f>
        <v>0</v>
      </c>
      <c r="D18" s="31"/>
      <c r="G18" s="29">
        <f>SUM(G2:G17)</f>
        <v>0</v>
      </c>
      <c r="H18" s="29">
        <f>SUM(H2:H17)</f>
        <v>0</v>
      </c>
      <c r="J18" s="29">
        <f>SUM(J2:J17)</f>
        <v>0</v>
      </c>
      <c r="K18" s="29">
        <f t="shared" ref="K18:O18" si="3">SUM(K2:K17)</f>
        <v>0</v>
      </c>
      <c r="L18" s="29">
        <f t="shared" si="3"/>
        <v>0</v>
      </c>
      <c r="M18" s="29">
        <f t="shared" si="3"/>
        <v>0</v>
      </c>
      <c r="N18" s="29">
        <f t="shared" si="3"/>
        <v>0</v>
      </c>
      <c r="O18" s="29">
        <f t="shared" si="3"/>
        <v>0</v>
      </c>
      <c r="P18">
        <f>SUM(Tabell12[[#This Row],[2023]:[2028]])</f>
        <v>0</v>
      </c>
    </row>
    <row r="21" spans="1:16" x14ac:dyDescent="0.25">
      <c r="A21" t="s">
        <v>197</v>
      </c>
    </row>
    <row r="22" spans="1:16" x14ac:dyDescent="0.25">
      <c r="A22" t="s">
        <v>198</v>
      </c>
    </row>
    <row r="23" spans="1:16" x14ac:dyDescent="0.25">
      <c r="A23" t="s">
        <v>199</v>
      </c>
    </row>
    <row r="24" spans="1:16" x14ac:dyDescent="0.25">
      <c r="A24" t="s">
        <v>210</v>
      </c>
    </row>
    <row r="25" spans="1:16" x14ac:dyDescent="0.25">
      <c r="A25" t="s">
        <v>211</v>
      </c>
    </row>
    <row r="26" spans="1:16" x14ac:dyDescent="0.25">
      <c r="A26" t="s">
        <v>212</v>
      </c>
    </row>
    <row r="31" spans="1:16" x14ac:dyDescent="0.25">
      <c r="C31" s="36" t="s">
        <v>195</v>
      </c>
      <c r="D31" s="36" t="s">
        <v>180</v>
      </c>
      <c r="E31" s="36" t="s">
        <v>196</v>
      </c>
    </row>
    <row r="32" spans="1:16" x14ac:dyDescent="0.25">
      <c r="C32" s="36"/>
      <c r="D32" s="36" t="s">
        <v>193</v>
      </c>
      <c r="E32" s="37" t="e">
        <f>G18/C18</f>
        <v>#DIV/0!</v>
      </c>
    </row>
    <row r="33" spans="3:5" x14ac:dyDescent="0.25">
      <c r="C33" s="36"/>
      <c r="D33" s="36" t="s">
        <v>194</v>
      </c>
      <c r="E33" s="37" t="e">
        <f>H18/C18</f>
        <v>#DIV/0!</v>
      </c>
    </row>
  </sheetData>
  <pageMargins left="0.7" right="0.7" top="0.75" bottom="0.75" header="0.3" footer="0.3"/>
  <pageSetup paperSize="9" orientation="portrait" r:id="rId1"/>
  <headerFooter>
    <oddFooter>&amp;L&amp;1#&amp;"Calibri"&amp;6&amp;K000000Intern</oddFooter>
  </headerFooter>
  <legacy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5"/>
  <sheetViews>
    <sheetView workbookViewId="0">
      <selection activeCell="I10" sqref="I10"/>
    </sheetView>
  </sheetViews>
  <sheetFormatPr baseColWidth="10" defaultRowHeight="15" x14ac:dyDescent="0.25"/>
  <cols>
    <col min="2" max="2" width="19.140625" bestFit="1" customWidth="1"/>
    <col min="5" max="5" width="14.5703125" customWidth="1"/>
  </cols>
  <sheetData>
    <row r="1" spans="1:5" ht="95.25" x14ac:dyDescent="0.25">
      <c r="A1" s="30" t="s">
        <v>155</v>
      </c>
      <c r="B1" s="25" t="s">
        <v>156</v>
      </c>
      <c r="C1" s="35" t="s">
        <v>188</v>
      </c>
      <c r="D1" s="35" t="s">
        <v>189</v>
      </c>
      <c r="E1" s="35" t="s">
        <v>190</v>
      </c>
    </row>
    <row r="2" spans="1:5" x14ac:dyDescent="0.25">
      <c r="A2" s="26">
        <v>1</v>
      </c>
      <c r="B2" s="26" t="s">
        <v>130</v>
      </c>
      <c r="C2" s="26"/>
      <c r="D2" s="26"/>
      <c r="E2" s="26"/>
    </row>
    <row r="3" spans="1:5" x14ac:dyDescent="0.25">
      <c r="A3" s="21">
        <v>2</v>
      </c>
      <c r="B3" s="21" t="s">
        <v>131</v>
      </c>
      <c r="C3" s="21"/>
      <c r="D3" s="21"/>
      <c r="E3" s="21"/>
    </row>
    <row r="4" spans="1:5" x14ac:dyDescent="0.25">
      <c r="A4" s="26">
        <v>3</v>
      </c>
      <c r="B4" s="26" t="s">
        <v>132</v>
      </c>
      <c r="C4" s="26"/>
      <c r="D4" s="26"/>
      <c r="E4" s="26"/>
    </row>
    <row r="5" spans="1:5" x14ac:dyDescent="0.25">
      <c r="A5" s="21">
        <v>4</v>
      </c>
      <c r="B5" s="21" t="s">
        <v>133</v>
      </c>
      <c r="C5" s="21"/>
      <c r="D5" s="21"/>
      <c r="E5" s="21"/>
    </row>
    <row r="6" spans="1:5" x14ac:dyDescent="0.25">
      <c r="A6" s="26">
        <v>5</v>
      </c>
      <c r="B6" s="26" t="s">
        <v>134</v>
      </c>
      <c r="C6" s="26"/>
      <c r="D6" s="26"/>
      <c r="E6" s="26"/>
    </row>
    <row r="7" spans="1:5" x14ac:dyDescent="0.25">
      <c r="A7" s="21">
        <v>6</v>
      </c>
      <c r="B7" s="21" t="s">
        <v>135</v>
      </c>
      <c r="C7" s="21"/>
      <c r="D7" s="21"/>
      <c r="E7" s="21"/>
    </row>
    <row r="8" spans="1:5" x14ac:dyDescent="0.25">
      <c r="A8" s="26">
        <v>7</v>
      </c>
      <c r="B8" s="26" t="s">
        <v>136</v>
      </c>
      <c r="C8" s="26"/>
      <c r="D8" s="26"/>
      <c r="E8" s="26"/>
    </row>
    <row r="9" spans="1:5" x14ac:dyDescent="0.25">
      <c r="A9" s="21">
        <v>8</v>
      </c>
      <c r="B9" s="21" t="s">
        <v>137</v>
      </c>
      <c r="C9" s="21"/>
      <c r="D9" s="21"/>
      <c r="E9" s="21"/>
    </row>
    <row r="10" spans="1:5" x14ac:dyDescent="0.25">
      <c r="A10" s="26">
        <v>9</v>
      </c>
      <c r="B10" s="26" t="s">
        <v>138</v>
      </c>
      <c r="C10" s="26"/>
      <c r="D10" s="26"/>
      <c r="E10" s="26"/>
    </row>
    <row r="11" spans="1:5" x14ac:dyDescent="0.25">
      <c r="A11" s="21">
        <v>10</v>
      </c>
      <c r="B11" s="21" t="s">
        <v>139</v>
      </c>
      <c r="C11" s="21"/>
      <c r="D11" s="21"/>
      <c r="E11" s="21"/>
    </row>
    <row r="12" spans="1:5" x14ac:dyDescent="0.25">
      <c r="A12" s="26">
        <v>11</v>
      </c>
      <c r="B12" s="26" t="s">
        <v>140</v>
      </c>
      <c r="C12" s="26"/>
      <c r="D12" s="26"/>
      <c r="E12" s="26"/>
    </row>
    <row r="13" spans="1:5" x14ac:dyDescent="0.25">
      <c r="A13" s="21">
        <v>12</v>
      </c>
      <c r="B13" s="21" t="s">
        <v>141</v>
      </c>
      <c r="C13" s="21"/>
      <c r="D13" s="21"/>
      <c r="E13" s="21"/>
    </row>
    <row r="14" spans="1:5" x14ac:dyDescent="0.25">
      <c r="A14" s="26">
        <v>13</v>
      </c>
      <c r="B14" s="26" t="s">
        <v>142</v>
      </c>
      <c r="C14" s="26"/>
      <c r="D14" s="26"/>
      <c r="E14" s="26"/>
    </row>
    <row r="15" spans="1:5" x14ac:dyDescent="0.25">
      <c r="A15" s="21">
        <v>14</v>
      </c>
      <c r="B15" s="21" t="s">
        <v>143</v>
      </c>
      <c r="C15" s="21"/>
      <c r="D15" s="21"/>
      <c r="E15" s="21"/>
    </row>
    <row r="16" spans="1:5" x14ac:dyDescent="0.25">
      <c r="A16" s="26">
        <v>15</v>
      </c>
      <c r="B16" s="26" t="s">
        <v>144</v>
      </c>
      <c r="C16" s="26"/>
      <c r="D16" s="26"/>
      <c r="E16" s="26"/>
    </row>
    <row r="17" spans="1:5" x14ac:dyDescent="0.25">
      <c r="A17" s="21">
        <v>16</v>
      </c>
      <c r="B17" s="21" t="s">
        <v>145</v>
      </c>
      <c r="C17" s="21"/>
      <c r="D17" s="21"/>
      <c r="E17" s="21"/>
    </row>
    <row r="18" spans="1:5" x14ac:dyDescent="0.25">
      <c r="C18" s="25"/>
      <c r="D18" s="25"/>
      <c r="E18" s="25"/>
    </row>
    <row r="20" spans="1:5" x14ac:dyDescent="0.25">
      <c r="B20" s="38"/>
      <c r="C20" s="39"/>
      <c r="D20" s="38" t="s">
        <v>213</v>
      </c>
    </row>
    <row r="21" spans="1:5" x14ac:dyDescent="0.25">
      <c r="B21" s="38" t="s">
        <v>191</v>
      </c>
      <c r="C21" s="39"/>
      <c r="D21" s="39">
        <v>1150</v>
      </c>
    </row>
    <row r="22" spans="1:5" x14ac:dyDescent="0.25">
      <c r="B22" s="38" t="s">
        <v>192</v>
      </c>
      <c r="C22" s="39"/>
      <c r="D22" s="39">
        <v>788</v>
      </c>
    </row>
    <row r="24" spans="1:5" x14ac:dyDescent="0.25">
      <c r="B24" t="s">
        <v>214</v>
      </c>
    </row>
    <row r="25" spans="1:5" x14ac:dyDescent="0.25">
      <c r="B25" s="40"/>
    </row>
  </sheetData>
  <pageMargins left="0.7" right="0.7" top="0.75" bottom="0.75" header="0.3" footer="0.3"/>
  <pageSetup paperSize="9" orientation="portrait" r:id="rId1"/>
  <headerFooter>
    <oddFooter>&amp;L&amp;1#&amp;"Calibri"&amp;6&amp;K000000Intern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
  <sheetViews>
    <sheetView workbookViewId="0">
      <selection activeCell="A2" sqref="A2"/>
    </sheetView>
  </sheetViews>
  <sheetFormatPr baseColWidth="10" defaultRowHeight="15" x14ac:dyDescent="0.25"/>
  <cols>
    <col min="1" max="1" width="10.140625" bestFit="1" customWidth="1"/>
    <col min="2" max="2" width="37.7109375" customWidth="1"/>
    <col min="3" max="3" width="38.140625" customWidth="1"/>
    <col min="4" max="4" width="28.140625" customWidth="1"/>
    <col min="5" max="5" width="35.28515625" customWidth="1"/>
  </cols>
  <sheetData>
    <row r="1" spans="1:5" x14ac:dyDescent="0.25">
      <c r="A1" t="s">
        <v>97</v>
      </c>
      <c r="B1" t="s">
        <v>98</v>
      </c>
      <c r="C1" t="s">
        <v>99</v>
      </c>
      <c r="D1" t="s">
        <v>100</v>
      </c>
      <c r="E1" t="s">
        <v>101</v>
      </c>
    </row>
    <row r="2" spans="1:5" x14ac:dyDescent="0.25">
      <c r="A2" s="13"/>
      <c r="B2" s="8"/>
      <c r="C2" s="8"/>
      <c r="D2" s="8"/>
      <c r="E2" s="8"/>
    </row>
  </sheetData>
  <pageMargins left="0.7" right="0.7" top="0.75" bottom="0.75" header="0.3" footer="0.3"/>
  <pageSetup paperSize="9" orientation="portrait" r:id="rId1"/>
  <headerFooter>
    <oddFooter>&amp;L&amp;1#&amp;"Calibri"&amp;6&amp;K000000Intern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
  <sheetViews>
    <sheetView workbookViewId="0">
      <selection activeCell="C2" sqref="C2"/>
    </sheetView>
  </sheetViews>
  <sheetFormatPr baseColWidth="10" defaultRowHeight="15" x14ac:dyDescent="0.25"/>
  <cols>
    <col min="1" max="1" width="5.85546875" customWidth="1"/>
    <col min="2" max="2" width="73.85546875" customWidth="1"/>
    <col min="3" max="5" width="13.5703125" customWidth="1"/>
    <col min="6" max="6" width="44" customWidth="1"/>
  </cols>
  <sheetData>
    <row r="1" spans="1:6" x14ac:dyDescent="0.25">
      <c r="A1" t="s">
        <v>6</v>
      </c>
      <c r="B1" t="s">
        <v>109</v>
      </c>
      <c r="C1" t="s">
        <v>106</v>
      </c>
      <c r="D1" t="s">
        <v>107</v>
      </c>
      <c r="E1" t="s">
        <v>108</v>
      </c>
      <c r="F1" t="s">
        <v>71</v>
      </c>
    </row>
    <row r="2" spans="1:6" ht="30" x14ac:dyDescent="0.25">
      <c r="A2" s="8">
        <v>1</v>
      </c>
      <c r="B2" s="8" t="s">
        <v>104</v>
      </c>
      <c r="C2" s="14" t="s">
        <v>119</v>
      </c>
      <c r="D2" s="14" t="s">
        <v>119</v>
      </c>
      <c r="E2" s="14" t="s">
        <v>119</v>
      </c>
      <c r="F2" s="8"/>
    </row>
    <row r="3" spans="1:6" ht="30" x14ac:dyDescent="0.25">
      <c r="A3" s="8">
        <v>2</v>
      </c>
      <c r="B3" s="8" t="s">
        <v>117</v>
      </c>
      <c r="C3" s="14" t="s">
        <v>119</v>
      </c>
      <c r="D3" s="14" t="s">
        <v>119</v>
      </c>
      <c r="E3" s="14" t="s">
        <v>119</v>
      </c>
      <c r="F3" s="8"/>
    </row>
    <row r="4" spans="1:6" ht="30" x14ac:dyDescent="0.25">
      <c r="A4" s="8">
        <v>3</v>
      </c>
      <c r="B4" s="8" t="s">
        <v>118</v>
      </c>
      <c r="C4" s="14" t="s">
        <v>119</v>
      </c>
      <c r="D4" s="14" t="s">
        <v>119</v>
      </c>
      <c r="E4" s="14" t="s">
        <v>119</v>
      </c>
      <c r="F4" s="8"/>
    </row>
    <row r="5" spans="1:6" ht="30" x14ac:dyDescent="0.25">
      <c r="A5" s="8">
        <v>4</v>
      </c>
      <c r="B5" s="8" t="s">
        <v>105</v>
      </c>
      <c r="C5" s="14" t="s">
        <v>119</v>
      </c>
      <c r="D5" s="14" t="s">
        <v>119</v>
      </c>
      <c r="E5" s="14" t="s">
        <v>119</v>
      </c>
      <c r="F5" s="8"/>
    </row>
    <row r="6" spans="1:6" x14ac:dyDescent="0.25">
      <c r="A6" s="8">
        <v>5</v>
      </c>
      <c r="B6" s="8" t="s">
        <v>110</v>
      </c>
      <c r="C6" s="14" t="s">
        <v>119</v>
      </c>
      <c r="D6" s="14" t="s">
        <v>119</v>
      </c>
      <c r="E6" s="14" t="s">
        <v>119</v>
      </c>
      <c r="F6" s="8"/>
    </row>
  </sheetData>
  <dataValidations count="1">
    <dataValidation type="list" allowBlank="1" showInputMessage="1" showErrorMessage="1" sqref="C2:E6" xr:uid="{00000000-0002-0000-0800-000000000000}">
      <formula1>"Ikke vurdert,JA,NEI (se kommentar)"</formula1>
    </dataValidation>
  </dataValidations>
  <pageMargins left="0.7" right="0.7" top="0.75" bottom="0.75" header="0.3" footer="0.3"/>
  <pageSetup paperSize="9" orientation="portrait" r:id="rId1"/>
  <headerFooter>
    <oddFooter>&amp;L&amp;1#&amp;"Calibri"&amp;6&amp;K000000Intern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HemEventLookup xmlns="4a156ec3-6d04-4fa5-835b-f815fb9d17af"/>
  </documentManagement>
</p:properties>
</file>

<file path=customXml/item12.xml><?xml version="1.0" encoding="utf-8"?>
<ct:contentTypeSchema xmlns:ct="http://schemas.microsoft.com/office/2006/metadata/contentType" xmlns:ma="http://schemas.microsoft.com/office/2006/metadata/properties/metaAttributes" ct:_="" ma:_="" ma:contentTypeName="Dokument" ma:contentTypeID="0x0101005A6FD6AC5524294F9EDBA0ED892C3770" ma:contentTypeVersion="1" ma:contentTypeDescription="Opprett et nytt dokument." ma:contentTypeScope="" ma:versionID="6f8efb23cfeb629d23fd795640b4e86c">
  <xsd:schema xmlns:xsd="http://www.w3.org/2001/XMLSchema" xmlns:xs="http://www.w3.org/2001/XMLSchema" xmlns:p="http://schemas.microsoft.com/office/2006/metadata/properties" xmlns:ns2="4a156ec3-6d04-4fa5-835b-f815fb9d17af" targetNamespace="http://schemas.microsoft.com/office/2006/metadata/properties" ma:root="true" ma:fieldsID="3c6441199761c1e2ac4116e48617899a" ns2:_="">
    <xsd:import namespace="4a156ec3-6d04-4fa5-835b-f815fb9d17af"/>
    <xsd:element name="properties">
      <xsd:complexType>
        <xsd:sequence>
          <xsd:element name="documentManagement">
            <xsd:complexType>
              <xsd:all>
                <xsd:element ref="ns2:HemEvent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56ec3-6d04-4fa5-835b-f815fb9d17af" elementFormDefault="qualified">
    <xsd:import namespace="http://schemas.microsoft.com/office/2006/documentManagement/types"/>
    <xsd:import namespace="http://schemas.microsoft.com/office/infopath/2007/PartnerControls"/>
    <xsd:element name="HemEventLookup" ma:index="8" nillable="true" ma:displayName="Hendelser" ma:list="{adebdc36-9e65-4a39-b183-150a048ef007}" ma:internalName="Hendelser" ma:showField="Dato_x0020_og_x0020_tittel">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Props1.xml><?xml version="1.0" encoding="utf-8"?>
<ds:datastoreItem xmlns:ds="http://schemas.openxmlformats.org/officeDocument/2006/customXml" ds:itemID="{0F7CD921-52CB-47EF-BB6E-96D2335A92A4}">
  <ds:schemaRefs/>
</ds:datastoreItem>
</file>

<file path=customXml/itemProps2.xml><?xml version="1.0" encoding="utf-8"?>
<ds:datastoreItem xmlns:ds="http://schemas.openxmlformats.org/officeDocument/2006/customXml" ds:itemID="{D701414A-14BA-4F23-8449-4E7F02824280}">
  <ds:schemaRefs/>
</ds:datastoreItem>
</file>

<file path=customXml/itemProps3.xml><?xml version="1.0" encoding="utf-8"?>
<ds:datastoreItem xmlns:ds="http://schemas.openxmlformats.org/officeDocument/2006/customXml" ds:itemID="{B1A08695-5B64-41E9-AFE5-46231D1E18EC}">
  <ds:schemaRefs/>
</ds:datastoreItem>
</file>

<file path=customXml/itemProps4.xml><?xml version="1.0" encoding="utf-8"?>
<ds:datastoreItem xmlns:ds="http://schemas.openxmlformats.org/officeDocument/2006/customXml" ds:itemID="{D5D817AF-6AFC-408C-BD0D-EFA7EE785D62}">
  <ds:schemaRefs/>
</ds:datastoreItem>
</file>

<file path=customXml/itemProps5.xml><?xml version="1.0" encoding="utf-8"?>
<ds:datastoreItem xmlns:ds="http://schemas.openxmlformats.org/officeDocument/2006/customXml" ds:itemID="{1789E9B1-1714-46B9-B52E-7789463CFD48}">
  <ds:schemaRefs/>
</ds:datastoreItem>
</file>

<file path=customXml/itemProps6.xml><?xml version="1.0" encoding="utf-8"?>
<ds:datastoreItem xmlns:ds="http://schemas.openxmlformats.org/officeDocument/2006/customXml" ds:itemID="{E6703ABC-47D0-4B1D-BFEA-F73BEEE42784}">
  <ds:schemaRefs/>
</ds:datastoreItem>
</file>

<file path=customXml/itemProps7.xml><?xml version="1.0" encoding="utf-8"?>
<ds:datastoreItem xmlns:ds="http://schemas.openxmlformats.org/officeDocument/2006/customXml" ds:itemID="{742E1E98-9FC2-4D73-A0BE-A96269140BC6}">
  <ds:schemaRefs/>
</ds:datastoreItem>
</file>

<file path=customXml/itemProps8.xml><?xml version="1.0" encoding="utf-8"?>
<ds:datastoreItem xmlns:ds="http://schemas.openxmlformats.org/officeDocument/2006/customXml" ds:itemID="{014BB7CA-13D0-475F-9883-3E6C141108C1}">
  <ds:schemaRefs/>
</ds:datastoreItem>
</file>

<file path=customXml/itemProps9.xml><?xml version="1.0" encoding="utf-8"?>
<ds:datastoreItem xmlns:ds="http://schemas.openxmlformats.org/officeDocument/2006/customXml" ds:itemID="{9CAEF386-81BE-4425-A575-717E9B1313DB}">
  <ds:schemaRefs/>
</ds:datastoreItem>
</file>

<file path=customXml/itemProps10.xml><?xml version="1.0" encoding="utf-8"?>
<ds:datastoreItem xmlns:ds="http://schemas.openxmlformats.org/officeDocument/2006/customXml" ds:itemID="{322F7DD2-138C-42A3-A328-D942CC60E251}">
  <ds:schemaRefs/>
</ds:datastoreItem>
</file>

<file path=customXml/itemProps11.xml><?xml version="1.0" encoding="utf-8"?>
<ds:datastoreItem xmlns:ds="http://schemas.openxmlformats.org/officeDocument/2006/customXml" ds:itemID="{A9238A46-FA1F-4A58-9EC3-ABBB6FAC472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a156ec3-6d04-4fa5-835b-f815fb9d17af"/>
    <ds:schemaRef ds:uri="http://purl.org/dc/terms/"/>
    <ds:schemaRef ds:uri="http://schemas.openxmlformats.org/package/2006/metadata/core-properties"/>
    <ds:schemaRef ds:uri="http://www.w3.org/XML/1998/namespace"/>
    <ds:schemaRef ds:uri="http://purl.org/dc/dcmitype/"/>
  </ds:schemaRefs>
</ds:datastoreItem>
</file>

<file path=customXml/itemProps12.xml><?xml version="1.0" encoding="utf-8"?>
<ds:datastoreItem xmlns:ds="http://schemas.openxmlformats.org/officeDocument/2006/customXml" ds:itemID="{CA406EA3-6753-4EA3-8453-1B011BC7A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56ec3-6d04-4fa5-835b-f815fb9d17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F5191196-54B7-4777-8C58-773D46F43944}">
  <ds:schemaRefs/>
</ds:datastoreItem>
</file>

<file path=customXml/itemProps14.xml><?xml version="1.0" encoding="utf-8"?>
<ds:datastoreItem xmlns:ds="http://schemas.openxmlformats.org/officeDocument/2006/customXml" ds:itemID="{829F6680-0D95-46E7-B2C4-0758D08D3C01}">
  <ds:schemaRefs/>
</ds:datastoreItem>
</file>

<file path=customXml/itemProps15.xml><?xml version="1.0" encoding="utf-8"?>
<ds:datastoreItem xmlns:ds="http://schemas.openxmlformats.org/officeDocument/2006/customXml" ds:itemID="{2D9A7885-7630-43C3-BA79-6F6DA257D3BA}">
  <ds:schemaRefs>
    <ds:schemaRef ds:uri="http://schemas.microsoft.com/DataMashup"/>
  </ds:schemaRefs>
</ds:datastoreItem>
</file>

<file path=customXml/itemProps16.xml><?xml version="1.0" encoding="utf-8"?>
<ds:datastoreItem xmlns:ds="http://schemas.openxmlformats.org/officeDocument/2006/customXml" ds:itemID="{77154780-6CD2-429F-9D1E-C82192583C65}">
  <ds:schemaRefs/>
</ds:datastoreItem>
</file>

<file path=customXml/itemProps17.xml><?xml version="1.0" encoding="utf-8"?>
<ds:datastoreItem xmlns:ds="http://schemas.openxmlformats.org/officeDocument/2006/customXml" ds:itemID="{D62D1652-D0B4-49C9-B4B3-B9BFCFB4E738}">
  <ds:schemaRefs/>
</ds:datastoreItem>
</file>

<file path=customXml/itemProps18.xml><?xml version="1.0" encoding="utf-8"?>
<ds:datastoreItem xmlns:ds="http://schemas.openxmlformats.org/officeDocument/2006/customXml" ds:itemID="{02B948BA-1761-498C-A2D0-E2C4AA8138A4}">
  <ds:schemaRefs/>
</ds:datastoreItem>
</file>

<file path=customXml/itemProps19.xml><?xml version="1.0" encoding="utf-8"?>
<ds:datastoreItem xmlns:ds="http://schemas.openxmlformats.org/officeDocument/2006/customXml" ds:itemID="{90AB5EDC-C831-4FA8-B8DE-12FBDEBA8CF7}">
  <ds:schemaRefs>
    <ds:schemaRef ds:uri="http://schemas.microsoft.com/sharepoint/v3/contenttype/forms"/>
  </ds:schemaRefs>
</ds:datastoreItem>
</file>

<file path=customXml/itemProps20.xml><?xml version="1.0" encoding="utf-8"?>
<ds:datastoreItem xmlns:ds="http://schemas.openxmlformats.org/officeDocument/2006/customXml" ds:itemID="{BDC959F3-7DFD-45AD-9426-F802F743B9F5}">
  <ds:schemaRefs/>
</ds:datastoreItem>
</file>

<file path=customXml/itemProps21.xml><?xml version="1.0" encoding="utf-8"?>
<ds:datastoreItem xmlns:ds="http://schemas.openxmlformats.org/officeDocument/2006/customXml" ds:itemID="{AFE16783-403D-4E7E-B451-7D9B9D981A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Veiledning</vt:lpstr>
      <vt:lpstr>RESULTAT</vt:lpstr>
      <vt:lpstr>PLAN</vt:lpstr>
      <vt:lpstr>Kostnadselementer</vt:lpstr>
      <vt:lpstr>Usikkerhetsfaktorer</vt:lpstr>
      <vt:lpstr>Fordeling drift investering år</vt:lpstr>
      <vt:lpstr>Hjelpeark timeestimering</vt:lpstr>
      <vt:lpstr>Endringslogg</vt:lpstr>
      <vt:lpstr>Sjekkliste</vt:lpstr>
    </vt:vector>
  </TitlesOfParts>
  <Company>Helse Midt-Norge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Svendsen, Stein Asle</dc:creator>
  <cp:lastModifiedBy>Ohren, Ellen Karoline</cp:lastModifiedBy>
  <dcterms:created xsi:type="dcterms:W3CDTF">2020-10-08T10:23:43Z</dcterms:created>
  <dcterms:modified xsi:type="dcterms:W3CDTF">2025-06-05T11:22:21Z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0x0101005A6FD6AC5524294F9EDBA0ED892C3770</vt:lpwstr>
  </property>
  <property fmtid="{D5CDD505-2E9C-101B-9397-08002B2CF9AE}" pid="3" name="MSIP_Label_27c53dd1-6ec2-448f-b81e-3adee47fd651_Enabled">
    <vt:lpwstr>true</vt:lpwstr>
  </property>
  <property fmtid="{D5CDD505-2E9C-101B-9397-08002B2CF9AE}" pid="4" name="MSIP_Label_27c53dd1-6ec2-448f-b81e-3adee47fd651_SetDate">
    <vt:lpwstr>2023-10-24T07:37:20Z</vt:lpwstr>
  </property>
  <property fmtid="{D5CDD505-2E9C-101B-9397-08002B2CF9AE}" pid="5" name="MSIP_Label_27c53dd1-6ec2-448f-b81e-3adee47fd651_Method">
    <vt:lpwstr>Standard</vt:lpwstr>
  </property>
  <property fmtid="{D5CDD505-2E9C-101B-9397-08002B2CF9AE}" pid="6" name="MSIP_Label_27c53dd1-6ec2-448f-b81e-3adee47fd651_Name">
    <vt:lpwstr>Intern</vt:lpwstr>
  </property>
  <property fmtid="{D5CDD505-2E9C-101B-9397-08002B2CF9AE}" pid="7" name="MSIP_Label_27c53dd1-6ec2-448f-b81e-3adee47fd651_SiteId">
    <vt:lpwstr>92c8809f-91e0-445b-804f-b6a7b43ef73a</vt:lpwstr>
  </property>
  <property fmtid="{D5CDD505-2E9C-101B-9397-08002B2CF9AE}" pid="8" name="MSIP_Label_27c53dd1-6ec2-448f-b81e-3adee47fd651_ActionId">
    <vt:lpwstr>c3c81391-11d7-4444-bb79-6f1069f633ba</vt:lpwstr>
  </property>
  <property fmtid="{D5CDD505-2E9C-101B-9397-08002B2CF9AE}" pid="9" name="MSIP_Label_27c53dd1-6ec2-448f-b81e-3adee47fd651_ContentBits">
    <vt:lpwstr>2</vt:lpwstr>
  </property>
</Properties>
</file>