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emitbrukere.helsemn.no\home$\836-11\Dokumenter\4 Prosjektmetodikk\"/>
    </mc:Choice>
  </mc:AlternateContent>
  <bookViews>
    <workbookView xWindow="0" yWindow="0" windowWidth="25200" windowHeight="11250" activeTab="5"/>
  </bookViews>
  <sheets>
    <sheet name="Veiledning" sheetId="12" r:id="rId1"/>
    <sheet name="RESULTAT" sheetId="5" r:id="rId2"/>
    <sheet name="PLAN" sheetId="7" r:id="rId3"/>
    <sheet name="Kostnadselementer" sheetId="3" r:id="rId4"/>
    <sheet name="Usikkerhetsfaktorer" sheetId="1" r:id="rId5"/>
    <sheet name="Fordeling drift investering år" sheetId="13" r:id="rId6"/>
    <sheet name="Hjelpeark timeestimering" sheetId="14" r:id="rId7"/>
    <sheet name="Endringslogg" sheetId="11" r:id="rId8"/>
    <sheet name="Sjekkliste" sheetId="10" r:id="rId9"/>
  </sheets>
  <definedNames>
    <definedName name="_xlcn.WorksheetConnection_Estimatverktøyforslagtilhøring.xlsxTabell1" hidden="1">Tabell1[]</definedName>
    <definedName name="_xlcn.WorksheetConnection_Estimatverktøyforslagtilhøring.xlsxTabell13" hidden="1">Tabell13[]</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13" name="Tabell13" connection="WorksheetConnection_Estimatverktøy - forslag til høring.xlsx!Tabell13"/>
          <x15:modelTable id="Tabell1" name="Tabell1" connection="WorksheetConnection_Estimatverktøy - forslag til høring.xlsx!Tabell1"/>
        </x15:modelTables>
      </x15:dataModel>
    </ext>
  </extLst>
</workbook>
</file>

<file path=xl/calcChain.xml><?xml version="1.0" encoding="utf-8"?>
<calcChain xmlns="http://schemas.openxmlformats.org/spreadsheetml/2006/main">
  <c r="T7" i="13" l="1"/>
  <c r="U7" i="13" s="1"/>
  <c r="S8" i="13"/>
  <c r="P2" i="13"/>
  <c r="C6" i="13"/>
  <c r="C9" i="13"/>
  <c r="P17" i="13" l="1"/>
  <c r="P16" i="13"/>
  <c r="P15" i="13"/>
  <c r="P14" i="13"/>
  <c r="P13" i="13"/>
  <c r="P12" i="13"/>
  <c r="P11" i="13"/>
  <c r="P10" i="13"/>
  <c r="P9" i="13"/>
  <c r="P8" i="13"/>
  <c r="P7" i="13"/>
  <c r="P6" i="13"/>
  <c r="P5" i="13"/>
  <c r="P4" i="13"/>
  <c r="P3" i="13"/>
  <c r="P18" i="13"/>
  <c r="K18" i="13"/>
  <c r="T3" i="13" s="1"/>
  <c r="U3" i="13" s="1"/>
  <c r="L18" i="13"/>
  <c r="T4" i="13" s="1"/>
  <c r="U4" i="13" s="1"/>
  <c r="M18" i="13"/>
  <c r="T5" i="13" s="1"/>
  <c r="U5" i="13" s="1"/>
  <c r="N18" i="13"/>
  <c r="T6" i="13" s="1"/>
  <c r="U6" i="13" s="1"/>
  <c r="O18" i="13"/>
  <c r="J18" i="13"/>
  <c r="T2" i="13" s="1"/>
  <c r="U2" i="13" s="1"/>
  <c r="T8" i="13" l="1"/>
  <c r="C17" i="13"/>
  <c r="C16" i="13"/>
  <c r="C15" i="13"/>
  <c r="C14" i="13"/>
  <c r="C13" i="13"/>
  <c r="C12" i="13"/>
  <c r="C11" i="13"/>
  <c r="C10" i="13"/>
  <c r="C8" i="13"/>
  <c r="C7" i="13"/>
  <c r="C5" i="13"/>
  <c r="C4" i="13"/>
  <c r="C3" i="13"/>
  <c r="C2" i="13"/>
  <c r="B3" i="13"/>
  <c r="B4" i="13"/>
  <c r="B5" i="13"/>
  <c r="B6" i="13"/>
  <c r="B7" i="13"/>
  <c r="B8" i="13"/>
  <c r="B9" i="13"/>
  <c r="B10" i="13"/>
  <c r="B11" i="13"/>
  <c r="B12" i="13"/>
  <c r="B13" i="13"/>
  <c r="B14" i="13"/>
  <c r="B15" i="13"/>
  <c r="B16" i="13"/>
  <c r="B17" i="13"/>
  <c r="B2" i="13"/>
  <c r="B10" i="1" l="1"/>
  <c r="B9" i="1"/>
  <c r="B8" i="1"/>
  <c r="B7" i="1"/>
  <c r="B6" i="1"/>
  <c r="B5" i="1"/>
  <c r="B4" i="1"/>
  <c r="B3" i="1"/>
  <c r="B2" i="1"/>
  <c r="H10" i="1" l="1"/>
  <c r="I10" i="1"/>
  <c r="H9" i="1"/>
  <c r="I9" i="1"/>
  <c r="H8" i="1"/>
  <c r="I8" i="1"/>
  <c r="H7" i="1"/>
  <c r="I7" i="1"/>
  <c r="H6" i="1"/>
  <c r="I6" i="1"/>
  <c r="H17" i="3"/>
  <c r="I17" i="3"/>
  <c r="J17" i="3" s="1"/>
  <c r="H16" i="3"/>
  <c r="I16" i="3"/>
  <c r="J16" i="3" s="1"/>
  <c r="H15" i="3"/>
  <c r="I15" i="3"/>
  <c r="J15" i="3" s="1"/>
  <c r="H14" i="3"/>
  <c r="I14" i="3"/>
  <c r="J14" i="3" s="1"/>
  <c r="H13" i="3"/>
  <c r="I13" i="3"/>
  <c r="J13" i="3" s="1"/>
  <c r="H12" i="3"/>
  <c r="I12" i="3"/>
  <c r="J12" i="3" s="1"/>
  <c r="H11" i="3"/>
  <c r="I11" i="3"/>
  <c r="J11" i="3" s="1"/>
  <c r="H10" i="3"/>
  <c r="I10" i="3"/>
  <c r="J10" i="3" s="1"/>
  <c r="I2" i="1"/>
  <c r="I3" i="1"/>
  <c r="I4" i="1"/>
  <c r="I5" i="1"/>
  <c r="H9" i="3"/>
  <c r="I9" i="3"/>
  <c r="J9" i="3" s="1"/>
  <c r="F18" i="3" l="1"/>
  <c r="H4" i="3" l="1"/>
  <c r="I4" i="3"/>
  <c r="J4" i="3" s="1"/>
  <c r="H5" i="3"/>
  <c r="I5" i="3"/>
  <c r="J5" i="3" s="1"/>
  <c r="H3" i="3"/>
  <c r="I3" i="3"/>
  <c r="J3" i="3" s="1"/>
  <c r="H2" i="3"/>
  <c r="I2" i="3"/>
  <c r="J2" i="3" s="1"/>
  <c r="I8" i="3"/>
  <c r="J8" i="3" s="1"/>
  <c r="H8" i="3"/>
  <c r="I7" i="3"/>
  <c r="J7" i="3" s="1"/>
  <c r="H7" i="3"/>
  <c r="I6" i="3"/>
  <c r="J6" i="3" s="1"/>
  <c r="H6" i="3"/>
  <c r="J3" i="1"/>
  <c r="J10" i="1"/>
  <c r="J8" i="1"/>
  <c r="K2" i="1"/>
  <c r="J7" i="1"/>
  <c r="K6" i="1"/>
  <c r="J9" i="1"/>
  <c r="K5" i="1"/>
  <c r="J2" i="1"/>
  <c r="K4" i="1"/>
  <c r="K10" i="1"/>
  <c r="K8" i="1"/>
  <c r="K3" i="1"/>
  <c r="K7" i="1"/>
  <c r="J6" i="1"/>
  <c r="J5" i="1"/>
  <c r="K9" i="1"/>
  <c r="J4" i="1"/>
  <c r="C18" i="13" l="1"/>
  <c r="J18" i="3"/>
  <c r="M10" i="1"/>
  <c r="M6" i="1"/>
  <c r="M7" i="1"/>
  <c r="M9" i="1"/>
  <c r="M8" i="1"/>
  <c r="L10" i="1"/>
  <c r="L8" i="1"/>
  <c r="L9" i="1"/>
  <c r="L7" i="1"/>
  <c r="L6" i="1"/>
  <c r="I18" i="3"/>
  <c r="H18" i="3"/>
  <c r="H3" i="1"/>
  <c r="M3" i="1" s="1"/>
  <c r="H2" i="1"/>
  <c r="M2" i="1" s="1"/>
  <c r="H5" i="1"/>
  <c r="M5" i="1" s="1"/>
  <c r="H4" i="1"/>
  <c r="M4" i="1" s="1"/>
  <c r="N4" i="1" l="1"/>
  <c r="N9" i="1"/>
  <c r="N5" i="1"/>
  <c r="N10" i="1"/>
  <c r="N6" i="1"/>
  <c r="N3" i="1"/>
  <c r="N8" i="1"/>
  <c r="N7" i="1"/>
  <c r="N2" i="1"/>
  <c r="M11" i="1"/>
  <c r="L2" i="1"/>
  <c r="L3" i="1"/>
  <c r="L4" i="1"/>
  <c r="L5" i="1"/>
  <c r="O2" i="1" l="1"/>
  <c r="K2" i="3"/>
  <c r="K6" i="3"/>
  <c r="K10" i="3"/>
  <c r="K14" i="3"/>
  <c r="K9" i="3"/>
  <c r="K17" i="3"/>
  <c r="K3" i="3"/>
  <c r="K7" i="3"/>
  <c r="K11" i="3"/>
  <c r="K15" i="3"/>
  <c r="K13" i="3"/>
  <c r="K4" i="3"/>
  <c r="K8" i="3"/>
  <c r="K12" i="3"/>
  <c r="K16" i="3"/>
  <c r="K5" i="3"/>
  <c r="O9" i="1"/>
  <c r="O10" i="1"/>
  <c r="O8" i="1"/>
  <c r="O6" i="1"/>
  <c r="N11" i="1"/>
  <c r="O5" i="1"/>
  <c r="O4" i="1"/>
  <c r="O7" i="1"/>
  <c r="O3" i="1"/>
  <c r="L11" i="1"/>
  <c r="B6" i="5" s="1"/>
  <c r="B23" i="5" s="1"/>
  <c r="B24" i="5" l="1"/>
  <c r="B22" i="5"/>
  <c r="O11" i="1"/>
  <c r="K18" i="3"/>
  <c r="B7" i="5"/>
  <c r="B8" i="5"/>
  <c r="F13" i="13"/>
  <c r="H13" i="13" s="1"/>
  <c r="F11" i="13"/>
  <c r="H11" i="13" s="1"/>
  <c r="F15" i="13"/>
  <c r="H15" i="13" s="1"/>
  <c r="G17" i="13"/>
  <c r="F17" i="13"/>
  <c r="H17" i="13" s="1"/>
  <c r="F3" i="13"/>
  <c r="H3" i="13"/>
  <c r="G7" i="13"/>
  <c r="F7" i="13"/>
  <c r="H7" i="13" s="1"/>
  <c r="G15" i="13"/>
  <c r="F10" i="13"/>
  <c r="H10" i="13" s="1"/>
  <c r="F14" i="13"/>
  <c r="H14" i="13" s="1"/>
  <c r="G13" i="13"/>
  <c r="F4" i="13"/>
  <c r="H4" i="13" s="1"/>
  <c r="F6" i="13"/>
  <c r="H6" i="13" s="1"/>
  <c r="G2" i="13"/>
  <c r="F2" i="13"/>
  <c r="H2" i="13" s="1"/>
  <c r="G12" i="13"/>
  <c r="F12" i="13"/>
  <c r="H12" i="13" s="1"/>
  <c r="G9" i="13"/>
  <c r="F9" i="13"/>
  <c r="H9" i="13" s="1"/>
  <c r="G8" i="13"/>
  <c r="F8" i="13"/>
  <c r="H8" i="13" s="1"/>
  <c r="G11" i="13"/>
  <c r="G3" i="13"/>
  <c r="G16" i="13"/>
  <c r="F16" i="13"/>
  <c r="H16" i="13"/>
  <c r="G14" i="13"/>
  <c r="G10" i="13"/>
  <c r="G5" i="13"/>
  <c r="F5" i="13"/>
  <c r="H5" i="13" s="1"/>
  <c r="G4" i="13"/>
  <c r="G6" i="13"/>
  <c r="G18" i="13" l="1"/>
  <c r="E32" i="13" s="1"/>
  <c r="H18" i="13"/>
  <c r="E33" i="13" s="1"/>
</calcChain>
</file>

<file path=xl/comments1.xml><?xml version="1.0" encoding="utf-8"?>
<comments xmlns="http://schemas.openxmlformats.org/spreadsheetml/2006/main">
  <authors>
    <author>Ohren, Ellen Karoline</author>
  </authors>
  <commentList>
    <comment ref="P18" authorId="0" shapeId="0">
      <text>
        <r>
          <rPr>
            <b/>
            <sz val="9"/>
            <color indexed="81"/>
            <rFont val="Tahoma"/>
            <family val="2"/>
          </rPr>
          <t>Ohren, Ellen Karoline:</t>
        </r>
        <r>
          <rPr>
            <sz val="9"/>
            <color indexed="81"/>
            <rFont val="Tahoma"/>
            <family val="2"/>
          </rPr>
          <t xml:space="preserve">
Kontroll</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Estimatverktøy - forslag til høring.xlsx!Tabell1" type="102" refreshedVersion="6" minRefreshableVersion="5">
    <extLst>
      <ext xmlns:x15="http://schemas.microsoft.com/office/spreadsheetml/2010/11/main" uri="{DE250136-89BD-433C-8126-D09CA5730AF9}">
        <x15:connection id="Tabell1">
          <x15:rangePr sourceName="_xlcn.WorksheetConnection_Estimatverktøyforslagtilhøring.xlsxTabell1"/>
        </x15:connection>
      </ext>
    </extLst>
  </connection>
  <connection id="3" name="WorksheetConnection_Estimatverktøy - forslag til høring.xlsx!Tabell13" type="102" refreshedVersion="6" minRefreshableVersion="5">
    <extLst>
      <ext xmlns:x15="http://schemas.microsoft.com/office/spreadsheetml/2010/11/main" uri="{DE250136-89BD-433C-8126-D09CA5730AF9}">
        <x15:connection id="Tabell13" autoDelete="1">
          <x15:rangePr sourceName="_xlcn.WorksheetConnection_Estimatverktøyforslagtilhøring.xlsxTabell13"/>
        </x15:connection>
      </ext>
    </extLst>
  </connection>
</connections>
</file>

<file path=xl/sharedStrings.xml><?xml version="1.0" encoding="utf-8"?>
<sst xmlns="http://schemas.openxmlformats.org/spreadsheetml/2006/main" count="346" uniqueCount="214">
  <si>
    <t>Trolig</t>
  </si>
  <si>
    <t>Standardavvik</t>
  </si>
  <si>
    <t>Totalt</t>
  </si>
  <si>
    <t>Planlegging</t>
  </si>
  <si>
    <t>Faktor #</t>
  </si>
  <si>
    <t>Gjennomføring</t>
  </si>
  <si>
    <t>#</t>
  </si>
  <si>
    <t>Beskrivelse</t>
  </si>
  <si>
    <t>Lavest (P10)</t>
  </si>
  <si>
    <t>Høyest (P90)</t>
  </si>
  <si>
    <t>&lt;prosjekt/aktivitet&gt;</t>
  </si>
  <si>
    <t>Kostnadsestimat</t>
  </si>
  <si>
    <t>Omfang</t>
  </si>
  <si>
    <t>Forventet faktortillegg</t>
  </si>
  <si>
    <t>&lt;dato&gt;</t>
  </si>
  <si>
    <t>Beløp i hele 1000</t>
  </si>
  <si>
    <t>Beskrivelse av usikkerhet</t>
  </si>
  <si>
    <t>Oppgave</t>
  </si>
  <si>
    <t>Start</t>
  </si>
  <si>
    <t>Slutt</t>
  </si>
  <si>
    <t>Ansvarlig</t>
  </si>
  <si>
    <t>Logg</t>
  </si>
  <si>
    <t>Prosjektleder</t>
  </si>
  <si>
    <t>Fase</t>
  </si>
  <si>
    <t>Forberedelse</t>
  </si>
  <si>
    <t>Etterarbeid</t>
  </si>
  <si>
    <t>Når bør dette gjøres?</t>
  </si>
  <si>
    <t>Umiddelbart etter at det er besluttet hvem som skal være prosessleder.</t>
  </si>
  <si>
    <t>Umiddelbart etter at det er besluttet hvem som skal være prosessleder og eventuell datastøtte.</t>
  </si>
  <si>
    <t>Status</t>
  </si>
  <si>
    <t>Prosessleder</t>
  </si>
  <si>
    <t>Ressursgruppe</t>
  </si>
  <si>
    <t>Bestemme hvem som skal bidra i selve estimeringen. De som velges skal ha relevant kompetanse og alle områder må dekkes. Det skal alltid delta en person utenfor prosjektorganisasjonen som er i stand til, og ønsker, å bidra til god kvalitet på estimatet.</t>
  </si>
  <si>
    <t>I forbindelse med og/eller rett i etterkant av oppstartmøte.</t>
  </si>
  <si>
    <t>Estimatmal</t>
  </si>
  <si>
    <t>Etablere mal for estimatet og bestemem hvordan estimatet skal rapporteres. Normalt brukes mal fra EQS og resultatet registreres/beskrives i Prosjektbegrunnelse og Prosjektplan.</t>
  </si>
  <si>
    <t>Deltar</t>
  </si>
  <si>
    <t>Prosjekteier</t>
  </si>
  <si>
    <t>Prosjekteier, styringsgruppe</t>
  </si>
  <si>
    <t>Plan</t>
  </si>
  <si>
    <t>Aktivitetsplan for estimeringen settes opp. Normalt gjøres dette til en del av prosjektets aktivitetsplaner, planen kan følges opp der, eller i en egen aktivitetsliste, eksempelvis denne listen i dette regnearket.</t>
  </si>
  <si>
    <t>Estimatstruktur</t>
  </si>
  <si>
    <t>Bestemme oppbygging og detaljering av estimatet. Estimatstrukturen må ikke bli for detaljert, men heller ikke overforenklet.</t>
  </si>
  <si>
    <t>Ressursgruppe, Prosjekteier, Styringsgruppe</t>
  </si>
  <si>
    <t>Etter at plan er lagt</t>
  </si>
  <si>
    <t>Informasjon til ressursgruppen</t>
  </si>
  <si>
    <t>Ressursgruppens forberedelser</t>
  </si>
  <si>
    <t>Etter at informasjon er gitt til ressursggruppen</t>
  </si>
  <si>
    <t>Hver enkelt forbereder seg ut fra oppgavebeskrivelse og tilgjengeliggjort materiell. Arbeidet følges om nødvendig opp.</t>
  </si>
  <si>
    <t>Prosessleder, Prosjektleder</t>
  </si>
  <si>
    <t>Identifisere usikkerhetsfaktorer</t>
  </si>
  <si>
    <t>Ressursgruppe, Prosjektleder</t>
  </si>
  <si>
    <t>Etablere trippelestimater for usikkerhetsfaktorene</t>
  </si>
  <si>
    <t>Vurdere effekt og hvilke av estimatelementene som påvirkes av hver enkelt faktor</t>
  </si>
  <si>
    <t>Beregning og vurdering av resultat</t>
  </si>
  <si>
    <t>Overordnet vurdering av om resultatene er godt og rimelig. En må se resultatene opp mot referanser og tidligere erfaringer.</t>
  </si>
  <si>
    <t>Justering</t>
  </si>
  <si>
    <t>Oppsett av rapport</t>
  </si>
  <si>
    <t>Høring</t>
  </si>
  <si>
    <t>Godkjenning</t>
  </si>
  <si>
    <t>Rapport legges fram og godkjennes i henhold til gjeldende rutiner.</t>
  </si>
  <si>
    <t>Så snart som mulig etter at forberedelser er gennomført</t>
  </si>
  <si>
    <t>Etter kvantifisering av estimattelementene</t>
  </si>
  <si>
    <t>Etter trippelestimering for usikkerhetsfaktorer</t>
  </si>
  <si>
    <t>Etter evaluering og eventuell justering</t>
  </si>
  <si>
    <t>Når rapport er klar til høring</t>
  </si>
  <si>
    <t>Etter høringsprosessen er fullført</t>
  </si>
  <si>
    <t>Prosjekteier og prosjektstyre</t>
  </si>
  <si>
    <t>Ressursgruppe, ekstern part</t>
  </si>
  <si>
    <t>Etter evaluering</t>
  </si>
  <si>
    <t>Ikke påbegynt</t>
  </si>
  <si>
    <t>Kommentar</t>
  </si>
  <si>
    <t>Antatt kostnadsvirkning</t>
  </si>
  <si>
    <t>Prosess-støtte</t>
  </si>
  <si>
    <t>Prosess-støtte, Ressursgruppe</t>
  </si>
  <si>
    <t>Kvalitet</t>
  </si>
  <si>
    <t>Bestemme om det er nødvendig med ressurs som kan være dokumentansvarlig og/eller datastøtte i prosessen for å avlaste og bistå prosessleder.</t>
  </si>
  <si>
    <t>Bestemme hvem som skal involveres når estimatene skal gjennomgås av noen utenfor estimatprosessen og prosjektet som et ledd i kvalitetssikring.</t>
  </si>
  <si>
    <t>Felles møte der forhold som kan påvirke prosjektet og estimatet diskuteres. Forholdene grupperes i faktorer som kvantifiseres.</t>
  </si>
  <si>
    <t>Etablere risikoprofil</t>
  </si>
  <si>
    <t>Etter etablering av risikoprofil</t>
  </si>
  <si>
    <t>Etter identifisering av usikkerhetsfaktorer</t>
  </si>
  <si>
    <t xml:space="preserve">Risikoprofil beskrives og dokumenteres i prosjektets prosjektbegrunnelse. </t>
  </si>
  <si>
    <t>Rapport tas på høringsrunde i ressursgruppen og til en ressurs utenfor det teamet som har utarbeidet estimat/rapport. Innspill innarbeides.</t>
  </si>
  <si>
    <t>Så tidlig som mulig i prosjektet. Helst bør dette gjøres som en del av arbeidet med den første prosjektbegrunnelsen for prosjektet.</t>
  </si>
  <si>
    <t>Evaluering</t>
  </si>
  <si>
    <t>Senest i forbindelse med arbeidet med prosjektets sluttrapport</t>
  </si>
  <si>
    <t>Forventning (P50)</t>
  </si>
  <si>
    <t>Kostnadsestimater</t>
  </si>
  <si>
    <t>Standardavvik faktor</t>
  </si>
  <si>
    <t>Standardavvik omfang</t>
  </si>
  <si>
    <t>Varians</t>
  </si>
  <si>
    <t>STYRINGSMÅL som prosjektleder skal styre etter (P50)</t>
  </si>
  <si>
    <t>STYRINGSRAMME som prosjekteier disponerer = BUDSJETT (P70)</t>
  </si>
  <si>
    <t>Når tall fra regnskapet er klare for prosjektet gås estimatene igjennom og sees opp mot det som faktisk ble resultatet for prosjektet for å se om det er læringspunkter. Læringspunktene tas med inn i prosjektets sluttrapport.</t>
  </si>
  <si>
    <t>Informere hver enkelt deltaker i ressursgruppen. Tydelig beskrivelse av hva som er den enkelte sin oppgave. Gi hver enkelt nødvendig materiell slik at han/hun kan forberede seg.</t>
  </si>
  <si>
    <t>Bestemme om det bør være en egen prosessleder for estimeringen eller om prosjektleder kan ta dette ansvaret selv. I svært store prosjekter skal ikke prosessleder velges fra prosjektorganisasjonen.</t>
  </si>
  <si>
    <t>Dato</t>
  </si>
  <si>
    <t>Endring</t>
  </si>
  <si>
    <t>Konsekvens</t>
  </si>
  <si>
    <t>Utført av</t>
  </si>
  <si>
    <t>Behandling</t>
  </si>
  <si>
    <t>Justering av estimatene ut fra resultatet av vurderingene. Kontroll av at ikke noen faktorer eller elementer er uteglemt.</t>
  </si>
  <si>
    <t>Resultatene skrives inn i rapporten og det sikres at tilstrekkelig beskrivelse og begrunnelse fremgår slik at det gis et godt grunnlag for godkjenning.</t>
  </si>
  <si>
    <t>Alle leveranser beskrevet i prosjektbegrunnelse og prosjektforslag dekkes av estimatene</t>
  </si>
  <si>
    <t>Alle estimater for kostnadselementer og usikkerhetsfaktorer er vurdert og akseptert av mer enn en person</t>
  </si>
  <si>
    <t>Dato 1</t>
  </si>
  <si>
    <t>Dato 2</t>
  </si>
  <si>
    <t>Dato 3</t>
  </si>
  <si>
    <t>Sjekkpunkt</t>
  </si>
  <si>
    <t>Kjent usikkerhet som ikke er lagt inn i modellen er listet opp i RESULTAT</t>
  </si>
  <si>
    <t>Planlegging av estimeringsprosessen og hvordan estimatene skal følges opp gjennom prosjektet</t>
  </si>
  <si>
    <t>Oppfølging</t>
  </si>
  <si>
    <t>Gjennomgang av estimatene med ny evaluering av usikkerhet.</t>
  </si>
  <si>
    <t>Sammen med arbeidet med prognoser</t>
  </si>
  <si>
    <t>Estimatrevisjon 1</t>
  </si>
  <si>
    <t>Estimatrevisjon 2</t>
  </si>
  <si>
    <t>Kostnadselementer er ikke avhengige av hverandre i stor grad (Dersom de er det vil usikkerhetspåslagene være underestimerte)</t>
  </si>
  <si>
    <t>Usikkerhetsfaktorer er ikke avhengige av hverandre i stor grad (Dersom de er det vil usikkerhetspåslagene være underestimerte)</t>
  </si>
  <si>
    <t>Ikke vurdert</t>
  </si>
  <si>
    <t>P10 Beste utfall - Overraskende om dette inntreffer</t>
  </si>
  <si>
    <t>P90 Verste utfall - Overraskende om dette inntreffer</t>
  </si>
  <si>
    <t>Beskrivelse av kjent usikkerhet som ikke er lagt inn i beregningene. Begrunnelse.</t>
  </si>
  <si>
    <t>Usikkerhet 1. Begrunnelse for hvorfor dette ikke er lagt inn i beregningene.</t>
  </si>
  <si>
    <t>Usikkerhet 2. Begrunnelse for hvorfor dette ikke er lagt inn i beregningene.</t>
  </si>
  <si>
    <t>Usikkerhet 3. Begrunnelse for hvorfor dette ikke er lagt inn i beregningene.</t>
  </si>
  <si>
    <t>Grunnlag og forutsetninger for estimatene</t>
  </si>
  <si>
    <t>Omfang, varighet og ressurser er som beskrevet i prosjektbegrunnelse &lt;versjon&gt; datert &lt;dato&gt; og prosjektplan &lt;versjon&gt;  datert &lt;dato&gt;</t>
  </si>
  <si>
    <t>Andel av usikkerhet</t>
  </si>
  <si>
    <t>KOSTNADSRAMME som organisasjonen må ha likviditetsreserver for (P85)</t>
  </si>
  <si>
    <t>Kostnadselement 1</t>
  </si>
  <si>
    <t>Kostnadselement 2</t>
  </si>
  <si>
    <t>Kostnadselement 3</t>
  </si>
  <si>
    <t>Kostnadselement 4</t>
  </si>
  <si>
    <t>Kostnadselement 5</t>
  </si>
  <si>
    <t>Kostnadselement 6</t>
  </si>
  <si>
    <t>Kostnadselement 7</t>
  </si>
  <si>
    <t>Kostnadselement 8</t>
  </si>
  <si>
    <t>Kostnadselement 9</t>
  </si>
  <si>
    <t>Kostnadselement 10</t>
  </si>
  <si>
    <t>Kostnadselement 11</t>
  </si>
  <si>
    <t>Kostnadselement 12</t>
  </si>
  <si>
    <t>Kostnadselement 13</t>
  </si>
  <si>
    <t>Kostnadselement 14</t>
  </si>
  <si>
    <t>Kostnadselement 15</t>
  </si>
  <si>
    <t>Kostnadselement 16</t>
  </si>
  <si>
    <t>Usikkerhetsfaktor 1</t>
  </si>
  <si>
    <t>Usikkerhetsfaktor 2</t>
  </si>
  <si>
    <t>Usikkerhetsfaktor 3</t>
  </si>
  <si>
    <t>Usikkerhetsfaktor 4</t>
  </si>
  <si>
    <t>Usikkerhetsfaktor 5</t>
  </si>
  <si>
    <t>Usikkerhetsfaktor 6</t>
  </si>
  <si>
    <t>Usikkerhetsfaktor 7</t>
  </si>
  <si>
    <t>Usikkerhetsfaktor 8</t>
  </si>
  <si>
    <t>Usikkerhetsfaktor 9</t>
  </si>
  <si>
    <t>Kostnadselement #</t>
  </si>
  <si>
    <t>Navn</t>
  </si>
  <si>
    <t>Etablere 3-punktsestimater for elementene i estimatstrukturen</t>
  </si>
  <si>
    <t>3-punktsestimatene gjøres uten at det regnes inn usikkerhet som vil dekkes av faktorene som er definert</t>
  </si>
  <si>
    <t>Prosjektets 3-punktsestimat</t>
  </si>
  <si>
    <t>P50 Forventet utfall/Styringsmål - Normalt kommer vi ut litt over eller litt under dette</t>
  </si>
  <si>
    <t>Tips/kommenrtar</t>
  </si>
  <si>
    <t>Kopier malen til prosjektrom/arbeidsmappe</t>
  </si>
  <si>
    <t>Det tryggeste er å kopiere malfila til det stedet estimatet skal være på og døpe om malen etterpå.</t>
  </si>
  <si>
    <t>PLAN</t>
  </si>
  <si>
    <t>RESULTAT</t>
  </si>
  <si>
    <t>Kostandselementer</t>
  </si>
  <si>
    <t>Usikkerhetsfaktorer</t>
  </si>
  <si>
    <t>Endringslogg</t>
  </si>
  <si>
    <t>Sjekkliste</t>
  </si>
  <si>
    <t>Etter at det initielle estimatet er ferdig bør du logge alle endringer du gjør i denne fanen. Slik blir det sporbart hva som er gjort og når, hvem som har gjort det, og hvilken effekt endringen hadde på estimatet.</t>
  </si>
  <si>
    <t>NB! Navnet på usikkerhetsfaktorene legges inn i fanen "Kosnadselementer": Legg inn navn på usikkerhetsfaktorene i overskriftslinjen helt til høyre (de overskritene som står vertikalt).
Hvilke kostnadselementer hver risikofaktor gjelder markeer du også i fanen "Kostnadselementer" ved å skrive inn et 1-tall på hver kostnadselement-linje som påvirkes av faktoren.
Usikkerhetsfaktorene estimeres i % virkning på de kostnadselementene som påvirkes av faktoren. Normalt er 100% den mest trolige verdien (dvs. at risikoen ikke inntreffer). Ved senere revisjon av estimatet kan dette naturlligvis være noe annet enn 100%.</t>
  </si>
  <si>
    <t>Hver gang estimatet revideres bør sjekklisten oppdateres som en del av kvalitetskontrollen. Det er en fordel å planlegge på forhånd når estimatet skal oppdateres og legge de aktuelle datoene inn i denne fanen.</t>
  </si>
  <si>
    <t>Legg inn prosjektnavn og dato
Dokumentter versjon og dato på prosjektplan/prosjektbegrunnelse og/eller det som er den omfangsbeskrivelsen som er grunnlaget for estimatet.
Dato må du oppdatere manuelt hver gang det er gjort en endring</t>
  </si>
  <si>
    <t>Sett omtrentlige (eller helst nøyaktige :-)) datoer på de planpunktene du ønsker å gjennomføre og bruk og oppdater planen under estimat-arbeidet. Det er naturligvis helt ok å registrere planen i andre verktøy i stedet for her.</t>
  </si>
  <si>
    <t>Sørg for at de elementene som kostnadsestimeres er på et greit detaljeringsnivå:
1. Helst mellom 5 og 50 elementer
2. Helst skal ett element ikke være totalt dominerende og alle andre små i forhold
3. Det bør ikke være elementer med høy grad av samvariasjon (korrelasjon). Det vil si at det ikke bør være slik at når ett element får en økning så betyr det automatisk at ett eller flere av de øvrige elementene også øker tilsvarende. Liten til moderat samvariasjon er vanskelig å unngå helt og ansees som greit. Er det samvariasjon mellom elementer så bruk risikofaktorene for å estimere det som gjør at elementene samvarierer.</t>
  </si>
  <si>
    <t>Investering 
[%]</t>
  </si>
  <si>
    <t>Drift 
[%]</t>
  </si>
  <si>
    <t>Drift 
[NOK]</t>
  </si>
  <si>
    <t>Investering 
[NOK]</t>
  </si>
  <si>
    <t>Kolonne1</t>
  </si>
  <si>
    <t>2023</t>
  </si>
  <si>
    <t>2024</t>
  </si>
  <si>
    <t>2025</t>
  </si>
  <si>
    <t>2026</t>
  </si>
  <si>
    <t>2027</t>
  </si>
  <si>
    <t>2028</t>
  </si>
  <si>
    <t>Prosjektfase</t>
  </si>
  <si>
    <t>Timer  
Lavest (P10)</t>
  </si>
  <si>
    <t>Timer
Trolig</t>
  </si>
  <si>
    <t>Timer 
Høyest (P90)</t>
  </si>
  <si>
    <t>Timekostnad drift</t>
  </si>
  <si>
    <t>Timekostnad investering</t>
  </si>
  <si>
    <t>Driftsfinansierte kostnader</t>
  </si>
  <si>
    <t>Investeringskostnader</t>
  </si>
  <si>
    <t>Totalt for prosjektet</t>
  </si>
  <si>
    <t>Andel (%)</t>
  </si>
  <si>
    <t>1. Kolonne B og C blir automatisk utfylt fra arket "Kostnadselementer"</t>
  </si>
  <si>
    <t>2. Angi i kolonne E  hvor stor andel (%) av de enkelte kostnadselementene som er driftsfinansierte kostnader. Kolonne F, G og H blir automatisk oppdatert.</t>
  </si>
  <si>
    <t>3. Angi i kolonne D hvilken/hvilke prosjektfase kostnadselementet havner i.  Du kan bruke denne kolonnen til å filtrere på faser og få enkel oversikt over kostnad per fase, fordelt på drift og investering, til å fylle ut kapittel 1.3.2 i Vurderingsnotatet.</t>
  </si>
  <si>
    <t>Akkumulert</t>
  </si>
  <si>
    <t>Periode</t>
  </si>
  <si>
    <t>Drift
[1000 NOK]</t>
  </si>
  <si>
    <t>Investering
[1000 NOK]</t>
  </si>
  <si>
    <t>Akkumulert
[1000 NOK]</t>
  </si>
  <si>
    <t>SUM</t>
  </si>
  <si>
    <t>Fordeling drift investering år</t>
  </si>
  <si>
    <t>Her fordeles prosjektkostnadene på henholdvis driftskostnader (utgiftsførende), og investeringskostnader (balanseførende). Dette påvirker momsuttak i Helse midt-Norge, som vi er forpliktet til å ha oversikt over. Se eget vedlegg i rutinen som beskriver hvilke kostnader som er hva.
Veiledning på hvordan fylle ut dette arket står på selve arket.</t>
  </si>
  <si>
    <t>2023-kroner</t>
  </si>
  <si>
    <t>Hjelpeark timeestimering</t>
  </si>
  <si>
    <t xml:space="preserve">For kostnadselementer som er timekostnader, kan man bruke dette hjelpearket til å estimere timene. Timepris for Hemit-personell står oppført i hjelpearket. 
Det anbefales å sette opp formler herfra til "Kostnadselementer", for å ha oversikt over timeestimeringen.
</t>
  </si>
  <si>
    <t>4. Bruk grønn hjelpetabell til høyre for å periodisere: fordel kostnadselementene fra kolonne C årlig utover i prosjektets levetid (kolonne J-O). Kontroller at beløpet i Akkumulert stemmer med P50 (kolonne C)</t>
  </si>
  <si>
    <t>5. Tabellen under skal beregnes automatisk utifra punkt 1, og denne benyttes i prosjektbegrunnelse og kan kopieres inn i "vurderingsnotat" (kapittel 3.1).</t>
  </si>
  <si>
    <t xml:space="preserve">6. Blå tabell helt til høyre er til bruk i prosjektbegrunnelse (kapittel 6.1.1) og i vurderingsnotat (kapittel 3.2). Fyll inn: Driftskolonnen med kostnad per år. Investeringskolonen vil da automatisk oppdateres, gitt at årlig fordeling i blå hjelpetabell ovenfor er utfylt.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</si>
</sst>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yyyy\-mm\-dd;@"/>
    <numFmt numFmtId="166" formatCode="0.0\ %"/>
    <numFmt numFmtId="167" formatCode="&quot;kr&quot;\ #,##0.00"/>
  </numFmts>
  <fonts count="16" x14ac:knownFonts="1">
    <font>
      <sz val="11"/>
      <color theme="1"/>
      <name val="Calibri"/>
      <family val="2"/>
      <scheme val="minor"/>
    </font>
    <font>
      <sz val="11"/>
      <color theme="1"/>
      <name val="Calibri"/>
      <family val="2"/>
      <scheme val="minor"/>
    </font>
    <font>
      <sz val="18"/>
      <color theme="3"/>
      <name val="Calibri Light"/>
      <family val="2"/>
      <scheme val="major"/>
    </font>
    <font>
      <sz val="16"/>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4"/>
      <color theme="3"/>
      <name val="Calibri Light"/>
      <family val="2"/>
      <scheme val="major"/>
    </font>
    <font>
      <b/>
      <sz val="11"/>
      <color theme="5" tint="-0.249977111117893"/>
      <name val="Calibri"/>
      <family val="2"/>
      <scheme val="minor"/>
    </font>
    <font>
      <sz val="11"/>
      <color theme="1"/>
      <name val="Calibri"/>
      <scheme val="minor"/>
    </font>
    <font>
      <b/>
      <sz val="11"/>
      <color theme="9" tint="-0.249977111117893"/>
      <name val="Calibri"/>
      <family val="2"/>
      <scheme val="minor"/>
    </font>
    <font>
      <sz val="11"/>
      <color theme="9" tint="-0.249977111117893"/>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9" tint="0.79998168889431442"/>
        <bgColor theme="9" tint="0.79998168889431442"/>
      </patternFill>
    </fill>
    <fill>
      <patternFill patternType="solid">
        <fgColor rgb="FF00B050"/>
        <bgColor indexed="64"/>
      </patternFill>
    </fill>
  </fills>
  <borders count="3">
    <border>
      <left/>
      <right/>
      <top/>
      <bottom/>
      <diagonal/>
    </border>
    <border>
      <left/>
      <right/>
      <top/>
      <bottom style="thick">
        <color theme="4"/>
      </bottom>
      <diagonal/>
    </border>
    <border>
      <left/>
      <right/>
      <top style="thin">
        <color theme="9"/>
      </top>
      <bottom style="thin">
        <color theme="9"/>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cellStyleXfs>
  <cellXfs count="40">
    <xf numFmtId="0" fontId="0" fillId="0" borderId="0" xfId="0"/>
    <xf numFmtId="0" fontId="0" fillId="0" borderId="0" xfId="0" applyAlignment="1">
      <alignment textRotation="90"/>
    </xf>
    <xf numFmtId="9" fontId="0" fillId="0" borderId="0" xfId="1" applyFont="1"/>
    <xf numFmtId="2" fontId="0" fillId="0" borderId="0" xfId="0" applyNumberFormat="1"/>
    <xf numFmtId="1" fontId="0" fillId="0" borderId="0" xfId="0" applyNumberFormat="1"/>
    <xf numFmtId="1" fontId="0" fillId="0" borderId="0" xfId="1" applyNumberFormat="1" applyFont="1"/>
    <xf numFmtId="0" fontId="3" fillId="0" borderId="0" xfId="0" applyFont="1"/>
    <xf numFmtId="164" fontId="3" fillId="0" borderId="0" xfId="2" applyNumberFormat="1" applyFont="1"/>
    <xf numFmtId="0" fontId="0" fillId="0" borderId="0" xfId="0" applyAlignment="1">
      <alignment vertical="top" wrapText="1"/>
    </xf>
    <xf numFmtId="164" fontId="0" fillId="0" borderId="0" xfId="2" applyNumberFormat="1" applyFont="1"/>
    <xf numFmtId="165" fontId="0" fillId="0" borderId="0" xfId="0" applyNumberFormat="1" applyAlignment="1">
      <alignment vertical="top" wrapText="1"/>
    </xf>
    <xf numFmtId="9" fontId="4" fillId="0" borderId="0" xfId="1" applyNumberFormat="1" applyFont="1"/>
    <xf numFmtId="1" fontId="4" fillId="0" borderId="0" xfId="1" applyNumberFormat="1" applyFont="1"/>
    <xf numFmtId="14" fontId="0" fillId="0" borderId="0" xfId="0" applyNumberFormat="1" applyAlignment="1">
      <alignment vertical="top" wrapText="1"/>
    </xf>
    <xf numFmtId="0" fontId="0" fillId="0" borderId="0" xfId="0" applyAlignment="1">
      <alignment horizontal="center" vertical="center" wrapText="1"/>
    </xf>
    <xf numFmtId="0" fontId="6" fillId="0" borderId="0" xfId="0" applyFont="1"/>
    <xf numFmtId="0" fontId="7" fillId="0" borderId="1" xfId="3" applyFont="1" applyBorder="1"/>
    <xf numFmtId="0" fontId="0" fillId="0" borderId="0" xfId="0" applyAlignment="1">
      <alignment horizontal="left"/>
    </xf>
    <xf numFmtId="0" fontId="5" fillId="0" borderId="0" xfId="0" applyFont="1" applyAlignment="1">
      <alignment vertical="top" wrapText="1"/>
    </xf>
    <xf numFmtId="166" fontId="0" fillId="0" borderId="0" xfId="1" applyNumberFormat="1" applyFont="1"/>
    <xf numFmtId="166" fontId="0" fillId="0" borderId="0" xfId="0" applyNumberFormat="1"/>
    <xf numFmtId="0" fontId="8" fillId="0" borderId="0" xfId="0" applyFont="1"/>
    <xf numFmtId="9" fontId="8" fillId="0" borderId="0" xfId="1" applyFont="1"/>
    <xf numFmtId="0" fontId="0" fillId="0" borderId="0" xfId="0" applyAlignment="1">
      <alignment horizontal="center" textRotation="90"/>
    </xf>
    <xf numFmtId="166" fontId="9" fillId="0" borderId="0" xfId="0" applyNumberFormat="1" applyFont="1"/>
    <xf numFmtId="0" fontId="10" fillId="0" borderId="2" xfId="0" applyFont="1" applyBorder="1"/>
    <xf numFmtId="0" fontId="8" fillId="2" borderId="0" xfId="0" applyFont="1" applyFill="1"/>
    <xf numFmtId="1" fontId="11" fillId="2" borderId="0" xfId="0" applyNumberFormat="1" applyFont="1" applyFill="1"/>
    <xf numFmtId="1" fontId="11" fillId="0" borderId="0" xfId="0" applyNumberFormat="1" applyFont="1"/>
    <xf numFmtId="1" fontId="10" fillId="0" borderId="2" xfId="0" applyNumberFormat="1" applyFont="1" applyBorder="1"/>
    <xf numFmtId="0" fontId="10" fillId="0" borderId="2" xfId="0" applyFont="1" applyBorder="1" applyAlignment="1">
      <alignment textRotation="90"/>
    </xf>
    <xf numFmtId="0" fontId="10" fillId="0" borderId="0" xfId="0" applyFont="1" applyBorder="1"/>
    <xf numFmtId="0" fontId="0" fillId="0" borderId="0" xfId="0" applyAlignment="1">
      <alignment wrapText="1"/>
    </xf>
    <xf numFmtId="10" fontId="0" fillId="0" borderId="0" xfId="0" applyNumberFormat="1"/>
    <xf numFmtId="167" fontId="0" fillId="0" borderId="0" xfId="0" applyNumberFormat="1"/>
    <xf numFmtId="0" fontId="10" fillId="0" borderId="2" xfId="0" applyFont="1" applyBorder="1" applyAlignment="1">
      <alignment wrapText="1"/>
    </xf>
    <xf numFmtId="0" fontId="5" fillId="0" borderId="0" xfId="0" applyFont="1"/>
    <xf numFmtId="10" fontId="5" fillId="0" borderId="0" xfId="0" applyNumberFormat="1" applyFont="1"/>
    <xf numFmtId="0" fontId="14" fillId="3" borderId="0" xfId="0" applyFont="1" applyFill="1"/>
    <xf numFmtId="0" fontId="15" fillId="3" borderId="0" xfId="0" applyFont="1" applyFill="1"/>
  </cellXfs>
  <cellStyles count="4">
    <cellStyle name="Komma" xfId="2" builtinId="3"/>
    <cellStyle name="Normal" xfId="0" builtinId="0"/>
    <cellStyle name="Prosent" xfId="1" builtinId="5"/>
    <cellStyle name="Tittel" xfId="3" builtinId="15"/>
  </cellStyles>
  <dxfs count="88">
    <dxf>
      <alignment horizontal="general"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9" formatCode="dd/mm/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14" formatCode="0.00\ %"/>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167" formatCode="&quot;kr&quot;\ #,##0.00"/>
    </dxf>
    <dxf>
      <numFmt numFmtId="167" formatCode="&quot;kr&quot;\ #,##0.00"/>
    </dxf>
    <dxf>
      <numFmt numFmtId="14" formatCode="0.00\ %"/>
    </dxf>
    <dxf>
      <numFmt numFmtId="0" formatCode="General"/>
    </dxf>
    <dxf>
      <font>
        <b/>
        <i val="0"/>
        <strike val="0"/>
        <condense val="0"/>
        <extend val="0"/>
        <outline val="0"/>
        <shadow val="0"/>
        <u val="none"/>
        <vertAlign val="baseline"/>
        <sz val="11"/>
        <color theme="5" tint="-0.249977111117893"/>
        <name val="Calibri"/>
        <scheme val="minor"/>
      </font>
      <fill>
        <patternFill patternType="solid">
          <fgColor theme="9" tint="0.79998168889431442"/>
          <bgColor theme="9" tint="0.79998168889431442"/>
        </patternFill>
      </fill>
    </dxf>
    <dxf>
      <font>
        <b/>
        <i val="0"/>
        <strike val="0"/>
        <condense val="0"/>
        <extend val="0"/>
        <outline val="0"/>
        <shadow val="0"/>
        <u val="none"/>
        <vertAlign val="baseline"/>
        <sz val="11"/>
        <color theme="5" tint="-0.249977111117893"/>
        <name val="Calibri"/>
        <scheme val="minor"/>
      </font>
      <fill>
        <patternFill patternType="solid">
          <fgColor theme="9" tint="0.79998168889431442"/>
          <bgColor theme="9" tint="0.79998168889431442"/>
        </patternFill>
      </fill>
    </dxf>
    <dxf>
      <alignment horizontal="general" vertical="bottom" textRotation="0" wrapText="1" indent="0" justifyLastLine="0" shrinkToFit="0" readingOrder="0"/>
    </dxf>
    <dxf>
      <numFmt numFmtId="166" formatCode="0.0\ %"/>
    </dxf>
    <dxf>
      <font>
        <b val="0"/>
        <i val="0"/>
        <strike val="0"/>
        <condense val="0"/>
        <extend val="0"/>
        <outline val="0"/>
        <shadow val="0"/>
        <u val="none"/>
        <vertAlign val="baseline"/>
        <sz val="11"/>
        <color theme="1"/>
        <name val="Calibri"/>
        <scheme val="minor"/>
      </font>
      <numFmt numFmtId="166" formatCode="0.0\ %"/>
    </dxf>
    <dxf>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numFmt numFmtId="2" formatCode="0.00"/>
    </dxf>
    <dxf>
      <font>
        <b val="0"/>
        <i val="0"/>
        <strike val="0"/>
        <condense val="0"/>
        <extend val="0"/>
        <outline val="0"/>
        <shadow val="0"/>
        <u val="none"/>
        <vertAlign val="baseline"/>
        <sz val="11"/>
        <color theme="1"/>
        <name val="Calibri"/>
        <scheme val="minor"/>
      </font>
      <numFmt numFmtId="13" formatCode="0\ %"/>
    </dxf>
    <dxf>
      <numFmt numFmtId="2" formatCode="0.00"/>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i val="0"/>
        <strike val="0"/>
        <condense val="0"/>
        <extend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66" formatCode="0.0\ %"/>
    </dxf>
    <dxf>
      <numFmt numFmtId="166" formatCode="0.0\ %"/>
    </dxf>
    <dxf>
      <numFmt numFmtId="1" formatCode="0"/>
    </dxf>
    <dxf>
      <numFmt numFmtId="1" formatCode="0"/>
    </dxf>
    <dxf>
      <numFmt numFmtId="1" formatCode="0"/>
    </dxf>
    <dxf>
      <numFmt numFmtId="1" formatCode="0"/>
    </dxf>
    <dxf>
      <numFmt numFmtId="1" formatCode="0"/>
    </dxf>
    <dxf>
      <numFmt numFmtId="1" formatCode="0"/>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5" formatCode="yyyy\-mm\-dd;@"/>
      <alignment horizontal="general" vertical="top" textRotation="0" wrapText="1" indent="0" justifyLastLine="0" shrinkToFit="0" readingOrder="0"/>
    </dxf>
    <dxf>
      <numFmt numFmtId="165" formatCode="yyyy\-mm\-dd;@"/>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alignment horizontal="general" vertical="top" textRotation="0" wrapText="1" indent="0" justifyLastLine="0" shrinkToFit="0" readingOrder="0"/>
    </dxf>
    <dxf>
      <numFmt numFmtId="164" formatCode="_-* #,##0_-;\-* #,##0_-;_-* &quot;-&quot;??_-;_-@_-"/>
    </dxf>
    <dxf>
      <font>
        <strike val="0"/>
        <outline val="0"/>
        <shadow val="0"/>
        <u val="none"/>
        <vertAlign val="baseline"/>
        <sz val="16"/>
        <color theme="1"/>
        <name val="Calibri"/>
        <scheme val="minor"/>
      </font>
      <numFmt numFmtId="164" formatCode="_-* #,##0_-;\-* #,##0_-;_-* &quot;-&quot;??_-;_-@_-"/>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s>
</file>

<file path=xl/tables/table1.xml><?xml version="1.0" encoding="utf-8"?>
<table xmlns="http://schemas.openxmlformats.org/spreadsheetml/2006/main" id="10" name="Tabell10" displayName="Tabell10" ref="A1:C10" totalsRowShown="0" dataDxfId="87">
  <autoFilter ref="A1:C10"/>
  <tableColumns count="3">
    <tableColumn id="1" name="#" dataDxfId="86"/>
    <tableColumn id="2" name="Beskrivelse" dataDxfId="85"/>
    <tableColumn id="3" name="Tips/kommenrtar" dataDxfId="84"/>
  </tableColumns>
  <tableStyleInfo name="TableStyleLight12" showFirstColumn="0" showLastColumn="0" showRowStripes="1" showColumnStripes="0"/>
</table>
</file>

<file path=xl/tables/table10.xml><?xml version="1.0" encoding="utf-8"?>
<table xmlns="http://schemas.openxmlformats.org/spreadsheetml/2006/main" id="12" name="Tabell12" displayName="Tabell12" ref="J1:P18" totalsRowShown="0">
  <autoFilter ref="J1:P18"/>
  <tableColumns count="7">
    <tableColumn id="1" name="2023"/>
    <tableColumn id="2" name="2024"/>
    <tableColumn id="3" name="2025"/>
    <tableColumn id="4" name="2026"/>
    <tableColumn id="5" name="2027"/>
    <tableColumn id="6" name="2028"/>
    <tableColumn id="7" name="Akkumulert"/>
  </tableColumns>
  <tableStyleInfo name="TableStyleMedium28" showFirstColumn="0" showLastColumn="0" showRowStripes="1" showColumnStripes="0"/>
</table>
</file>

<file path=xl/tables/table11.xml><?xml version="1.0" encoding="utf-8"?>
<table xmlns="http://schemas.openxmlformats.org/spreadsheetml/2006/main" id="13" name="Tabell14" displayName="Tabell14" ref="C31:E33" totalsRowShown="0" headerRowDxfId="18" dataDxfId="17">
  <autoFilter ref="C31:E33"/>
  <tableColumns count="3">
    <tableColumn id="1" name="Totalt for prosjektet" dataDxfId="16"/>
    <tableColumn id="2" name="Kolonne1" dataDxfId="15"/>
    <tableColumn id="3" name="Andel (%)" dataDxfId="14"/>
  </tableColumns>
  <tableStyleInfo name="TableStyleMedium21" showFirstColumn="0" showLastColumn="0" showRowStripes="1" showColumnStripes="0"/>
</table>
</file>

<file path=xl/tables/table12.xml><?xml version="1.0" encoding="utf-8"?>
<table xmlns="http://schemas.openxmlformats.org/spreadsheetml/2006/main" id="14" name="Tabell15" displayName="Tabell15" ref="R1:U8" totalsRowShown="0" headerRowDxfId="13">
  <autoFilter ref="R1:U8"/>
  <tableColumns count="4">
    <tableColumn id="1" name="Periode"/>
    <tableColumn id="2" name="Drift_x000a_[1000 NOK]"/>
    <tableColumn id="3" name="Investering_x000a_[1000 NOK]"/>
    <tableColumn id="4" name="Akkumulert_x000a_[1000 NOK]"/>
  </tableColumns>
  <tableStyleInfo name="TableStyleMedium6" showFirstColumn="0" showLastColumn="0" showRowStripes="1" showColumnStripes="0"/>
</table>
</file>

<file path=xl/tables/table13.xml><?xml version="1.0" encoding="utf-8"?>
<table xmlns="http://schemas.openxmlformats.org/spreadsheetml/2006/main" id="3" name="Tabell3" displayName="Tabell3" ref="A1:E2" totalsRowShown="0" dataDxfId="12">
  <autoFilter ref="A1:E2"/>
  <tableColumns count="5">
    <tableColumn id="1" name="Dato" dataDxfId="11"/>
    <tableColumn id="2" name="Endring" dataDxfId="10"/>
    <tableColumn id="3" name="Konsekvens" dataDxfId="9"/>
    <tableColumn id="4" name="Utført av" dataDxfId="8"/>
    <tableColumn id="5" name="Behandling" dataDxfId="7"/>
  </tableColumns>
  <tableStyleInfo name="TableStyleLight16" showFirstColumn="0" showLastColumn="0" showRowStripes="1" showColumnStripes="0"/>
</table>
</file>

<file path=xl/tables/table14.xml><?xml version="1.0" encoding="utf-8"?>
<table xmlns="http://schemas.openxmlformats.org/spreadsheetml/2006/main" id="9" name="Tabell9" displayName="Tabell9" ref="A1:F6" totalsRowShown="0" dataDxfId="6">
  <autoFilter ref="A1:F6"/>
  <tableColumns count="6">
    <tableColumn id="1" name="#" dataDxfId="5"/>
    <tableColumn id="2" name="Sjekkpunkt" dataDxfId="4"/>
    <tableColumn id="3" name="Dato 1" dataDxfId="3"/>
    <tableColumn id="4" name="Dato 2" dataDxfId="2"/>
    <tableColumn id="5" name="Dato 3" dataDxfId="1"/>
    <tableColumn id="7" name="Kommentar" dataDxfId="0"/>
  </tableColumns>
  <tableStyleInfo name="TableStyleLight20" showFirstColumn="0" showLastColumn="0" showRowStripes="1" showColumnStripes="0"/>
</table>
</file>

<file path=xl/tables/table2.xml><?xml version="1.0" encoding="utf-8"?>
<table xmlns="http://schemas.openxmlformats.org/spreadsheetml/2006/main" id="4" name="Tabell4" displayName="Tabell4" ref="A5:B8" totalsRowShown="0" dataDxfId="83">
  <tableColumns count="2">
    <tableColumn id="1" name="Kostnadsestimater" dataDxfId="82"/>
    <tableColumn id="2" name="Beløp i hele 1000" dataDxfId="81" dataCellStyle="Komma">
      <calculatedColumnFormula>_xlfn.NORM.INV(85%,B5,SQRT((SUMSQ(Tabell13[[#Totals],[Standardavvik]],#REF!))))</calculatedColumnFormula>
    </tableColumn>
  </tableColumns>
  <tableStyleInfo name="TableStyleLight6" showFirstColumn="0" showLastColumn="0" showRowStripes="1" showColumnStripes="0"/>
</table>
</file>

<file path=xl/tables/table3.xml><?xml version="1.0" encoding="utf-8"?>
<table xmlns="http://schemas.openxmlformats.org/spreadsheetml/2006/main" id="5" name="Tabell5" displayName="Tabell5" ref="A21:B24" totalsRowShown="0">
  <autoFilter ref="A21:B24"/>
  <tableColumns count="2">
    <tableColumn id="1" name="Prosjektets 3-punktsestimat"/>
    <tableColumn id="2" name="Beløp i hele 1000" dataDxfId="80" dataCellStyle="Komma"/>
  </tableColumns>
  <tableStyleInfo name="TableStyleLight1" showFirstColumn="0" showLastColumn="0" showRowStripes="1" showColumnStripes="0"/>
</table>
</file>

<file path=xl/tables/table4.xml><?xml version="1.0" encoding="utf-8"?>
<table xmlns="http://schemas.openxmlformats.org/spreadsheetml/2006/main" id="6" name="Tabell6" displayName="Tabell6" ref="A11:B14" totalsRowShown="0">
  <autoFilter ref="A11:B14"/>
  <tableColumns count="2">
    <tableColumn id="1" name="Beskrivelse av kjent usikkerhet som ikke er lagt inn i beregningene. Begrunnelse."/>
    <tableColumn id="2" name="Antatt kostnadsvirkning"/>
  </tableColumns>
  <tableStyleInfo name="TableStyleLight3" showFirstColumn="0" showLastColumn="0" showRowStripes="1" showColumnStripes="0"/>
</table>
</file>

<file path=xl/tables/table5.xml><?xml version="1.0" encoding="utf-8"?>
<table xmlns="http://schemas.openxmlformats.org/spreadsheetml/2006/main" id="8" name="Tabell8" displayName="Tabell8" ref="A17:A18" totalsRowShown="0" dataDxfId="79">
  <autoFilter ref="A17:A18"/>
  <tableColumns count="1">
    <tableColumn id="1" name="Grunnlag og forutsetninger for estimatene" dataDxfId="78"/>
  </tableColumns>
  <tableStyleInfo name="TableStyleLight7" showFirstColumn="0" showLastColumn="0" showRowStripes="1" showColumnStripes="0"/>
</table>
</file>

<file path=xl/tables/table6.xml><?xml version="1.0" encoding="utf-8"?>
<table xmlns="http://schemas.openxmlformats.org/spreadsheetml/2006/main" id="7" name="Tabell7" displayName="Tabell7" ref="A1:K23" totalsRowShown="0" dataDxfId="77">
  <autoFilter ref="A1:K23"/>
  <tableColumns count="11">
    <tableColumn id="1" name="#" dataDxfId="76"/>
    <tableColumn id="8" name="Fase" dataDxfId="75"/>
    <tableColumn id="2" name="Oppgave" dataDxfId="74"/>
    <tableColumn id="3" name="Beskrivelse" dataDxfId="73"/>
    <tableColumn id="9" name="Når bør dette gjøres?" dataDxfId="72"/>
    <tableColumn id="4" name="Start" dataDxfId="71"/>
    <tableColumn id="5" name="Slutt" dataDxfId="70"/>
    <tableColumn id="6" name="Ansvarlig" dataDxfId="69"/>
    <tableColumn id="11" name="Deltar" dataDxfId="68"/>
    <tableColumn id="10" name="Status" dataDxfId="67"/>
    <tableColumn id="7" name="Logg" dataDxfId="66"/>
  </tableColumns>
  <tableStyleInfo name="TableStyleLight1" showFirstColumn="0" showLastColumn="0" showRowStripes="1" showColumnStripes="0"/>
</table>
</file>

<file path=xl/tables/table7.xml><?xml version="1.0" encoding="utf-8"?>
<table xmlns="http://schemas.openxmlformats.org/spreadsheetml/2006/main" id="2" name="Tabell13" displayName="Tabell13" ref="A1:T18" totalsRowCount="1">
  <autoFilter ref="A1:T17"/>
  <tableColumns count="20">
    <tableColumn id="1" name="Kostnadselement #" totalsRowLabel="Totalt" dataDxfId="65"/>
    <tableColumn id="2" name="Navn" dataDxfId="64"/>
    <tableColumn id="3" name="Beskrivelse" dataDxfId="63"/>
    <tableColumn id="22" name="Beskrivelse av usikkerhet" dataDxfId="62"/>
    <tableColumn id="4" name="Lavest (P10)" dataDxfId="61"/>
    <tableColumn id="5" name="Trolig" totalsRowFunction="sum" dataDxfId="60"/>
    <tableColumn id="6" name="Høyest (P90)" dataDxfId="59"/>
    <tableColumn id="7" name="Forventning (P50)" totalsRowFunction="sum" dataDxfId="58" totalsRowDxfId="57">
      <calculatedColumnFormula>(Tabell13[Lavest (P10)]+0.42*Tabell13[Trolig]+Tabell13[Høyest (P90)])/2.42</calculatedColumnFormula>
    </tableColumn>
    <tableColumn id="8" name="Standardavvik" totalsRowFunction="custom" dataDxfId="56" totalsRowDxfId="55">
      <calculatedColumnFormula>(Tabell13[Høyest (P90)]-Tabell13[Lavest (P10)])/2.53</calculatedColumnFormula>
      <totalsRowFormula>SQRT(SUMSQ(Tabell13[Standardavvik]))</totalsRowFormula>
    </tableColumn>
    <tableColumn id="13" name="Varians" totalsRowFunction="sum" dataDxfId="54" totalsRowDxfId="53">
      <calculatedColumnFormula>Tabell13[[#This Row],[Standardavvik]]^2</calculatedColumnFormula>
    </tableColumn>
    <tableColumn id="21" name="Andel av usikkerhet" totalsRowFunction="sum" dataDxfId="52" totalsRowDxfId="51" dataCellStyle="Prosent">
      <calculatedColumnFormula>Tabell13[[#This Row],[Varians]]/(Tabell13[[#Totals],[Varians]]+Tabell1[[#Totals],[Varians]])</calculatedColumnFormula>
    </tableColumn>
    <tableColumn id="9" name="Usikkerhetsfaktor 1" totalsRowDxfId="50"/>
    <tableColumn id="10" name="Usikkerhetsfaktor 2" totalsRowDxfId="49"/>
    <tableColumn id="11" name="Usikkerhetsfaktor 3" totalsRowDxfId="48"/>
    <tableColumn id="12" name="Usikkerhetsfaktor 4" totalsRowDxfId="47"/>
    <tableColumn id="14" name="Usikkerhetsfaktor 5"/>
    <tableColumn id="17" name="Usikkerhetsfaktor 6"/>
    <tableColumn id="18" name="Usikkerhetsfaktor 7"/>
    <tableColumn id="19" name="Usikkerhetsfaktor 8"/>
    <tableColumn id="20" name="Usikkerhetsfaktor 9"/>
  </tableColumns>
  <tableStyleInfo name="TableStyleLight7" showFirstColumn="0" showLastColumn="0" showRowStripes="1" showColumnStripes="0"/>
</table>
</file>

<file path=xl/tables/table8.xml><?xml version="1.0" encoding="utf-8"?>
<table xmlns="http://schemas.openxmlformats.org/spreadsheetml/2006/main" id="1" name="Tabell1" displayName="Tabell1" ref="A1:O11" totalsRowCount="1">
  <autoFilter ref="A1:O10"/>
  <tableColumns count="15">
    <tableColumn id="1" name="Faktor #" totalsRowLabel="Totalt" dataDxfId="46"/>
    <tableColumn id="2" name="Navn" dataDxfId="45"/>
    <tableColumn id="8" name="Beskrivelse" dataDxfId="44"/>
    <tableColumn id="9" name="Beskrivelse av usikkerhet" dataDxfId="43" dataCellStyle="Prosent"/>
    <tableColumn id="4" name="Lavest (P10)" dataDxfId="42" dataCellStyle="Prosent"/>
    <tableColumn id="5" name="Trolig" dataDxfId="41" dataCellStyle="Prosent"/>
    <tableColumn id="6" name="Høyest (P90)" dataDxfId="40" dataCellStyle="Prosent"/>
    <tableColumn id="7" name="Forventning (P50)" dataDxfId="39" totalsRowDxfId="38" dataCellStyle="Prosent">
      <calculatedColumnFormula>(Tabell1[Lavest (P10)]+0.42*Tabell1[Trolig]+Tabell1[Høyest (P90)])/2.42</calculatedColumnFormula>
    </tableColumn>
    <tableColumn id="13" name="Standardavvik faktor" dataDxfId="37" totalsRowDxfId="36" dataCellStyle="Prosent">
      <calculatedColumnFormula>(Tabell1[[#This Row],[Høyest (P90)]]-Tabell1[[#This Row],[Lavest (P10)]])/2.53</calculatedColumnFormula>
    </tableColumn>
    <tableColumn id="10" name="Omfang" dataDxfId="35" dataCellStyle="Prosent">
      <calculatedColumnFormula>SUMPRODUCT(INDIRECT("Tabell13["&amp;Tabell1[[#This Row],[Navn]]&amp;"]"),Tabell13[[Forventning (P50)]:[Forventning (P50)]])</calculatedColumnFormula>
    </tableColumn>
    <tableColumn id="14" name="Standardavvik omfang" dataDxfId="34" dataCellStyle="Prosent">
      <calculatedColumnFormula>SQRT(SUMPRODUCT(INDIRECT("Tabell13["&amp;Tabell1[[#This Row],[Navn]]&amp;"]"),Tabell13[Varians]))</calculatedColumnFormula>
    </tableColumn>
    <tableColumn id="11" name="Forventet faktortillegg" totalsRowFunction="sum" dataDxfId="33" totalsRowDxfId="32" dataCellStyle="Prosent">
      <calculatedColumnFormula>(Tabell1[[#This Row],[Forventning (P50)]]-1)*Tabell1[[#This Row],[Omfang]]</calculatedColumnFormula>
    </tableColumn>
    <tableColumn id="16" name="Varians" totalsRowFunction="sum" dataDxfId="31" totalsRowDxfId="30" dataCellStyle="Prosent">
      <calculatedColumnFormula>(Tabell1[[#This Row],[Standardavvik omfang]]*Tabell1[[#This Row],[Forventning (P50)]])^2+(Tabell1[[#This Row],[Standardavvik faktor]]*Tabell1[[#This Row],[Omfang]])^2+(Tabell1[[#This Row],[Standardavvik omfang]]*Tabell1[[#This Row],[Standardavvik faktor]])^2-Tabell1[[#This Row],[Standardavvik omfang]]^2</calculatedColumnFormula>
    </tableColumn>
    <tableColumn id="15" name="Standardavvik" totalsRowFunction="custom" dataDxfId="29" totalsRowDxfId="28" dataCellStyle="Prosent">
      <calculatedColumnFormula>SQRT(Tabell1[[#This Row],[Varians]])</calculatedColumnFormula>
      <totalsRowFormula>SQRT(SUMSQ(Tabell1[Standardavvik]))</totalsRowFormula>
    </tableColumn>
    <tableColumn id="3" name="Andel av usikkerhet" totalsRowFunction="sum" dataDxfId="27" totalsRowDxfId="26" dataCellStyle="Prosent">
      <calculatedColumnFormula>Tabell1[[#This Row],[Varians]]/(Tabell1[[#Totals],[Varians]]+Tabell13[[#Totals],[Varians]])</calculatedColumnFormula>
    </tableColumn>
  </tableColumns>
  <tableStyleInfo name="TableStyleLight7" showFirstColumn="0" showLastColumn="0" showRowStripes="1" showColumnStripes="0"/>
</table>
</file>

<file path=xl/tables/table9.xml><?xml version="1.0" encoding="utf-8"?>
<table xmlns="http://schemas.openxmlformats.org/spreadsheetml/2006/main" id="11" name="Tabell11" displayName="Tabell11" ref="A1:H17" totalsRowShown="0" headerRowDxfId="25">
  <autoFilter ref="A1:H17"/>
  <tableColumns count="8">
    <tableColumn id="1" name="Kostnadselement #"/>
    <tableColumn id="2" name="Navn" dataDxfId="24"/>
    <tableColumn id="3" name="Forventning (P50)"/>
    <tableColumn id="4" name="Prosjektfase" dataDxfId="23"/>
    <tableColumn id="5" name="Drift _x000a_[%]" dataDxfId="22"/>
    <tableColumn id="6" name="Investering _x000a_[%]" dataDxfId="21"/>
    <tableColumn id="7" name="Drift _x000a_[NOK]" dataDxfId="20"/>
    <tableColumn id="8" name="Investering _x000a_[NOK]" dataDxfId="19"/>
  </tableColumns>
  <tableStyleInfo name="TableStyleLight2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7" sqref="C7"/>
    </sheetView>
  </sheetViews>
  <sheetFormatPr baseColWidth="10" defaultRowHeight="15" x14ac:dyDescent="0.25"/>
  <cols>
    <col min="1" max="1" width="4.28515625" bestFit="1" customWidth="1"/>
    <col min="2" max="2" width="37" customWidth="1"/>
    <col min="3" max="3" width="66.5703125" customWidth="1"/>
  </cols>
  <sheetData>
    <row r="1" spans="1:3" x14ac:dyDescent="0.25">
      <c r="A1" t="s">
        <v>6</v>
      </c>
      <c r="B1" t="s">
        <v>7</v>
      </c>
      <c r="C1" t="s">
        <v>161</v>
      </c>
    </row>
    <row r="2" spans="1:3" ht="30" x14ac:dyDescent="0.25">
      <c r="A2" s="8">
        <v>1</v>
      </c>
      <c r="B2" s="8" t="s">
        <v>162</v>
      </c>
      <c r="C2" s="8" t="s">
        <v>163</v>
      </c>
    </row>
    <row r="3" spans="1:3" ht="75" x14ac:dyDescent="0.25">
      <c r="A3" s="8">
        <v>2</v>
      </c>
      <c r="B3" s="8" t="s">
        <v>165</v>
      </c>
      <c r="C3" s="8" t="s">
        <v>173</v>
      </c>
    </row>
    <row r="4" spans="1:3" ht="60" x14ac:dyDescent="0.25">
      <c r="A4" s="8">
        <v>3</v>
      </c>
      <c r="B4" s="8" t="s">
        <v>164</v>
      </c>
      <c r="C4" s="8" t="s">
        <v>174</v>
      </c>
    </row>
    <row r="5" spans="1:3" ht="180" x14ac:dyDescent="0.25">
      <c r="A5" s="8">
        <v>4</v>
      </c>
      <c r="B5" s="8" t="s">
        <v>166</v>
      </c>
      <c r="C5" s="8" t="s">
        <v>175</v>
      </c>
    </row>
    <row r="6" spans="1:3" ht="165" x14ac:dyDescent="0.25">
      <c r="A6" s="8">
        <v>5</v>
      </c>
      <c r="B6" s="8" t="s">
        <v>167</v>
      </c>
      <c r="C6" s="8" t="s">
        <v>171</v>
      </c>
    </row>
    <row r="7" spans="1:3" ht="90" x14ac:dyDescent="0.25">
      <c r="A7" s="8">
        <v>6</v>
      </c>
      <c r="B7" s="8" t="s">
        <v>206</v>
      </c>
      <c r="C7" s="8" t="s">
        <v>207</v>
      </c>
    </row>
    <row r="8" spans="1:3" ht="90" x14ac:dyDescent="0.25">
      <c r="A8" s="8">
        <v>7</v>
      </c>
      <c r="B8" s="8" t="s">
        <v>209</v>
      </c>
      <c r="C8" s="8" t="s">
        <v>210</v>
      </c>
    </row>
    <row r="9" spans="1:3" ht="45" x14ac:dyDescent="0.25">
      <c r="A9" s="8">
        <v>8</v>
      </c>
      <c r="B9" s="8" t="s">
        <v>168</v>
      </c>
      <c r="C9" s="8" t="s">
        <v>170</v>
      </c>
    </row>
    <row r="10" spans="1:3" ht="60" x14ac:dyDescent="0.25">
      <c r="A10" s="8">
        <v>9</v>
      </c>
      <c r="B10" s="8" t="s">
        <v>169</v>
      </c>
      <c r="C10" s="8" t="s">
        <v>172</v>
      </c>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4" zoomScale="145" zoomScaleNormal="145" workbookViewId="0">
      <selection activeCell="B8" sqref="B8"/>
    </sheetView>
  </sheetViews>
  <sheetFormatPr baseColWidth="10" defaultRowHeight="15" x14ac:dyDescent="0.25"/>
  <cols>
    <col min="1" max="1" width="92.7109375" customWidth="1"/>
    <col min="2" max="2" width="25.5703125" bestFit="1" customWidth="1"/>
  </cols>
  <sheetData>
    <row r="1" spans="1:2" ht="19.5" thickBot="1" x14ac:dyDescent="0.35">
      <c r="A1" s="16" t="s">
        <v>11</v>
      </c>
    </row>
    <row r="2" spans="1:2" ht="29.25" thickTop="1" x14ac:dyDescent="0.45">
      <c r="A2" s="15" t="s">
        <v>10</v>
      </c>
    </row>
    <row r="3" spans="1:2" x14ac:dyDescent="0.25">
      <c r="A3" s="17" t="s">
        <v>14</v>
      </c>
    </row>
    <row r="5" spans="1:2" x14ac:dyDescent="0.25">
      <c r="A5" t="s">
        <v>88</v>
      </c>
      <c r="B5" t="s">
        <v>15</v>
      </c>
    </row>
    <row r="6" spans="1:2" ht="21" x14ac:dyDescent="0.35">
      <c r="A6" s="6" t="s">
        <v>92</v>
      </c>
      <c r="B6" s="7">
        <f ca="1">Tabell13[[#Totals],[Forventning (P50)]]+Tabell1[[#Totals],[Forventet faktortillegg]]</f>
        <v>0</v>
      </c>
    </row>
    <row r="7" spans="1:2" ht="21" x14ac:dyDescent="0.35">
      <c r="A7" s="6" t="s">
        <v>93</v>
      </c>
      <c r="B7" s="7" t="e">
        <f ca="1">_xlfn.NORM.INV(70%,B6,SQRT((SUMSQ(Tabell13[[#Totals],[Standardavvik]],Tabell1[[#Totals],[Standardavvik]]))))</f>
        <v>#NUM!</v>
      </c>
    </row>
    <row r="8" spans="1:2" ht="21" x14ac:dyDescent="0.35">
      <c r="A8" s="6" t="s">
        <v>129</v>
      </c>
      <c r="B8" s="7" t="e">
        <f ca="1">_xlfn.NORM.INV(85%,B6,SQRT((SUMSQ(Tabell13[[#Totals],[Standardavvik]],Tabell1[[#Totals],[Standardavvik]]))))</f>
        <v>#NUM!</v>
      </c>
    </row>
    <row r="11" spans="1:2" x14ac:dyDescent="0.25">
      <c r="A11" t="s">
        <v>122</v>
      </c>
      <c r="B11" t="s">
        <v>72</v>
      </c>
    </row>
    <row r="12" spans="1:2" x14ac:dyDescent="0.25">
      <c r="A12" t="s">
        <v>123</v>
      </c>
    </row>
    <row r="13" spans="1:2" x14ac:dyDescent="0.25">
      <c r="A13" t="s">
        <v>124</v>
      </c>
    </row>
    <row r="14" spans="1:2" x14ac:dyDescent="0.25">
      <c r="A14" t="s">
        <v>125</v>
      </c>
    </row>
    <row r="17" spans="1:2" x14ac:dyDescent="0.25">
      <c r="A17" t="s">
        <v>126</v>
      </c>
    </row>
    <row r="18" spans="1:2" ht="30" x14ac:dyDescent="0.25">
      <c r="A18" s="18" t="s">
        <v>127</v>
      </c>
    </row>
    <row r="21" spans="1:2" x14ac:dyDescent="0.25">
      <c r="A21" t="s">
        <v>159</v>
      </c>
      <c r="B21" t="s">
        <v>15</v>
      </c>
    </row>
    <row r="22" spans="1:2" x14ac:dyDescent="0.25">
      <c r="A22" t="s">
        <v>120</v>
      </c>
      <c r="B22" s="9" t="e">
        <f ca="1">_xlfn.NORM.INV(10%,$B$23,SQRT((SUMSQ(Tabell13[[#Totals],[Standardavvik]],Tabell1[[#Totals],[Standardavvik]]))))</f>
        <v>#NUM!</v>
      </c>
    </row>
    <row r="23" spans="1:2" x14ac:dyDescent="0.25">
      <c r="A23" t="s">
        <v>160</v>
      </c>
      <c r="B23" s="9">
        <f ca="1">B6</f>
        <v>0</v>
      </c>
    </row>
    <row r="24" spans="1:2" x14ac:dyDescent="0.25">
      <c r="A24" t="s">
        <v>121</v>
      </c>
      <c r="B24" s="9" t="e">
        <f ca="1">_xlfn.NORM.INV(90%,$B$23,SQRT((SUMSQ(Tabell13[[#Totals],[Standardavvik]],Tabell1[[#Totals],[Standardavvik]]))))</f>
        <v>#NUM!</v>
      </c>
    </row>
  </sheetData>
  <pageMargins left="0.7" right="0.7" top="0.75" bottom="0.75" header="0.3" footer="0.3"/>
  <pageSetup paperSize="9" orientation="portrait" r:id="rId1"/>
  <headerFooter>
    <oddFooter>&amp;L&amp;1#&amp;"Calibri"&amp;6&amp;K000000Intern</oddFooter>
  </headerFooter>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F2" sqref="F2"/>
    </sheetView>
  </sheetViews>
  <sheetFormatPr baseColWidth="10" defaultRowHeight="15" x14ac:dyDescent="0.25"/>
  <cols>
    <col min="1" max="1" width="4.28515625" bestFit="1" customWidth="1"/>
    <col min="2" max="2" width="23.28515625" customWidth="1"/>
    <col min="3" max="3" width="26.7109375" customWidth="1"/>
    <col min="4" max="5" width="49.5703125" customWidth="1"/>
    <col min="6" max="7" width="18" customWidth="1"/>
    <col min="8" max="10" width="25.42578125" customWidth="1"/>
    <col min="11" max="11" width="52.85546875" customWidth="1"/>
  </cols>
  <sheetData>
    <row r="1" spans="1:11" x14ac:dyDescent="0.25">
      <c r="A1" t="s">
        <v>6</v>
      </c>
      <c r="B1" t="s">
        <v>23</v>
      </c>
      <c r="C1" t="s">
        <v>17</v>
      </c>
      <c r="D1" t="s">
        <v>7</v>
      </c>
      <c r="E1" t="s">
        <v>26</v>
      </c>
      <c r="F1" t="s">
        <v>18</v>
      </c>
      <c r="G1" t="s">
        <v>19</v>
      </c>
      <c r="H1" t="s">
        <v>20</v>
      </c>
      <c r="I1" t="s">
        <v>36</v>
      </c>
      <c r="J1" t="s">
        <v>29</v>
      </c>
      <c r="K1" t="s">
        <v>21</v>
      </c>
    </row>
    <row r="2" spans="1:11" ht="60" x14ac:dyDescent="0.25">
      <c r="A2" s="8">
        <v>1</v>
      </c>
      <c r="B2" s="8" t="s">
        <v>24</v>
      </c>
      <c r="C2" s="8" t="s">
        <v>30</v>
      </c>
      <c r="D2" s="8" t="s">
        <v>96</v>
      </c>
      <c r="E2" s="8" t="s">
        <v>84</v>
      </c>
      <c r="F2" s="10"/>
      <c r="G2" s="10"/>
      <c r="H2" s="8" t="s">
        <v>22</v>
      </c>
      <c r="I2" s="8" t="s">
        <v>37</v>
      </c>
      <c r="J2" s="8" t="s">
        <v>70</v>
      </c>
      <c r="K2" s="8"/>
    </row>
    <row r="3" spans="1:11" ht="45" x14ac:dyDescent="0.25">
      <c r="A3" s="8">
        <v>2</v>
      </c>
      <c r="B3" s="8" t="s">
        <v>24</v>
      </c>
      <c r="C3" s="8" t="s">
        <v>73</v>
      </c>
      <c r="D3" s="8" t="s">
        <v>76</v>
      </c>
      <c r="E3" s="8" t="s">
        <v>27</v>
      </c>
      <c r="F3" s="10"/>
      <c r="G3" s="10"/>
      <c r="H3" s="8" t="s">
        <v>22</v>
      </c>
      <c r="I3" s="8" t="s">
        <v>37</v>
      </c>
      <c r="J3" s="8" t="s">
        <v>70</v>
      </c>
      <c r="K3" s="8"/>
    </row>
    <row r="4" spans="1:11" ht="30" x14ac:dyDescent="0.25">
      <c r="A4" s="8">
        <v>3</v>
      </c>
      <c r="B4" s="8" t="s">
        <v>24</v>
      </c>
      <c r="C4" s="8" t="s">
        <v>3</v>
      </c>
      <c r="D4" s="8" t="s">
        <v>111</v>
      </c>
      <c r="E4" s="8" t="s">
        <v>28</v>
      </c>
      <c r="F4" s="10"/>
      <c r="G4" s="10"/>
      <c r="H4" s="8" t="s">
        <v>30</v>
      </c>
      <c r="I4" s="8" t="s">
        <v>73</v>
      </c>
      <c r="J4" s="8" t="s">
        <v>70</v>
      </c>
      <c r="K4" s="8"/>
    </row>
    <row r="5" spans="1:11" ht="75" x14ac:dyDescent="0.25">
      <c r="A5" s="8">
        <v>4</v>
      </c>
      <c r="B5" s="8" t="s">
        <v>24</v>
      </c>
      <c r="C5" s="8" t="s">
        <v>31</v>
      </c>
      <c r="D5" s="8" t="s">
        <v>32</v>
      </c>
      <c r="E5" s="8" t="s">
        <v>33</v>
      </c>
      <c r="F5" s="10"/>
      <c r="G5" s="10"/>
      <c r="H5" s="8" t="s">
        <v>30</v>
      </c>
      <c r="I5" s="8" t="s">
        <v>38</v>
      </c>
      <c r="J5" s="8" t="s">
        <v>70</v>
      </c>
      <c r="K5" s="8"/>
    </row>
    <row r="6" spans="1:11" ht="45" x14ac:dyDescent="0.25">
      <c r="A6" s="8">
        <v>5</v>
      </c>
      <c r="B6" s="8" t="s">
        <v>24</v>
      </c>
      <c r="C6" s="8" t="s">
        <v>75</v>
      </c>
      <c r="D6" s="8" t="s">
        <v>77</v>
      </c>
      <c r="E6" s="8" t="s">
        <v>33</v>
      </c>
      <c r="F6" s="10"/>
      <c r="G6" s="10"/>
      <c r="H6" s="8" t="s">
        <v>22</v>
      </c>
      <c r="I6" s="8" t="s">
        <v>38</v>
      </c>
      <c r="J6" s="8" t="s">
        <v>70</v>
      </c>
      <c r="K6" s="8"/>
    </row>
    <row r="7" spans="1:11" ht="60" x14ac:dyDescent="0.25">
      <c r="A7" s="8">
        <v>6</v>
      </c>
      <c r="B7" s="8" t="s">
        <v>24</v>
      </c>
      <c r="C7" s="8" t="s">
        <v>34</v>
      </c>
      <c r="D7" s="8" t="s">
        <v>35</v>
      </c>
      <c r="E7" s="8" t="s">
        <v>33</v>
      </c>
      <c r="F7" s="10"/>
      <c r="G7" s="10"/>
      <c r="H7" s="8" t="s">
        <v>30</v>
      </c>
      <c r="I7" s="8" t="s">
        <v>73</v>
      </c>
      <c r="J7" s="8" t="s">
        <v>70</v>
      </c>
      <c r="K7" s="8"/>
    </row>
    <row r="8" spans="1:11" ht="45" x14ac:dyDescent="0.25">
      <c r="A8" s="8">
        <v>7</v>
      </c>
      <c r="B8" s="8" t="s">
        <v>24</v>
      </c>
      <c r="C8" s="8" t="s">
        <v>41</v>
      </c>
      <c r="D8" s="8" t="s">
        <v>42</v>
      </c>
      <c r="E8" s="8" t="s">
        <v>33</v>
      </c>
      <c r="F8" s="10"/>
      <c r="G8" s="10"/>
      <c r="H8" s="8" t="s">
        <v>30</v>
      </c>
      <c r="I8" s="8" t="s">
        <v>43</v>
      </c>
      <c r="J8" s="8" t="s">
        <v>70</v>
      </c>
      <c r="K8" s="8"/>
    </row>
    <row r="9" spans="1:11" ht="75" x14ac:dyDescent="0.25">
      <c r="A9" s="8">
        <v>8</v>
      </c>
      <c r="B9" s="8" t="s">
        <v>24</v>
      </c>
      <c r="C9" s="8" t="s">
        <v>39</v>
      </c>
      <c r="D9" s="8" t="s">
        <v>40</v>
      </c>
      <c r="E9" s="8" t="s">
        <v>33</v>
      </c>
      <c r="F9" s="10"/>
      <c r="G9" s="10"/>
      <c r="H9" s="8" t="s">
        <v>30</v>
      </c>
      <c r="I9" s="8" t="s">
        <v>22</v>
      </c>
      <c r="J9" s="8" t="s">
        <v>70</v>
      </c>
      <c r="K9" s="8"/>
    </row>
    <row r="10" spans="1:11" ht="60" x14ac:dyDescent="0.25">
      <c r="A10" s="8">
        <v>9</v>
      </c>
      <c r="B10" s="8" t="s">
        <v>24</v>
      </c>
      <c r="C10" s="8" t="s">
        <v>45</v>
      </c>
      <c r="D10" s="8" t="s">
        <v>95</v>
      </c>
      <c r="E10" s="8" t="s">
        <v>44</v>
      </c>
      <c r="F10" s="10"/>
      <c r="G10" s="10"/>
      <c r="H10" s="8" t="s">
        <v>30</v>
      </c>
      <c r="I10" s="8" t="s">
        <v>22</v>
      </c>
      <c r="J10" s="8" t="s">
        <v>70</v>
      </c>
      <c r="K10" s="8"/>
    </row>
    <row r="11" spans="1:11" ht="45" x14ac:dyDescent="0.25">
      <c r="A11" s="8">
        <v>10</v>
      </c>
      <c r="B11" s="8" t="s">
        <v>24</v>
      </c>
      <c r="C11" s="8" t="s">
        <v>46</v>
      </c>
      <c r="D11" s="8" t="s">
        <v>48</v>
      </c>
      <c r="E11" s="8" t="s">
        <v>47</v>
      </c>
      <c r="F11" s="10"/>
      <c r="G11" s="10"/>
      <c r="H11" s="8" t="s">
        <v>31</v>
      </c>
      <c r="I11" s="8" t="s">
        <v>49</v>
      </c>
      <c r="J11" s="8" t="s">
        <v>70</v>
      </c>
      <c r="K11" s="8"/>
    </row>
    <row r="12" spans="1:11" ht="30" x14ac:dyDescent="0.25">
      <c r="A12" s="8">
        <v>11</v>
      </c>
      <c r="B12" s="8" t="s">
        <v>5</v>
      </c>
      <c r="C12" s="8" t="s">
        <v>79</v>
      </c>
      <c r="D12" s="8" t="s">
        <v>82</v>
      </c>
      <c r="E12" s="8" t="s">
        <v>61</v>
      </c>
      <c r="F12" s="10"/>
      <c r="G12" s="10"/>
      <c r="H12" s="8" t="s">
        <v>30</v>
      </c>
      <c r="I12" s="8" t="s">
        <v>51</v>
      </c>
      <c r="J12" s="8" t="s">
        <v>70</v>
      </c>
      <c r="K12" s="8"/>
    </row>
    <row r="13" spans="1:11" ht="45" x14ac:dyDescent="0.25">
      <c r="A13" s="8">
        <v>12</v>
      </c>
      <c r="B13" s="8" t="s">
        <v>5</v>
      </c>
      <c r="C13" s="8" t="s">
        <v>50</v>
      </c>
      <c r="D13" s="8" t="s">
        <v>78</v>
      </c>
      <c r="E13" s="8" t="s">
        <v>80</v>
      </c>
      <c r="F13" s="10"/>
      <c r="G13" s="10"/>
      <c r="H13" s="8" t="s">
        <v>30</v>
      </c>
      <c r="I13" s="8" t="s">
        <v>51</v>
      </c>
      <c r="J13" s="8" t="s">
        <v>70</v>
      </c>
      <c r="K13" s="8"/>
    </row>
    <row r="14" spans="1:11" ht="45" x14ac:dyDescent="0.25">
      <c r="A14" s="8">
        <v>13</v>
      </c>
      <c r="B14" s="8" t="s">
        <v>5</v>
      </c>
      <c r="C14" s="8" t="s">
        <v>157</v>
      </c>
      <c r="D14" s="8" t="s">
        <v>158</v>
      </c>
      <c r="E14" s="8" t="s">
        <v>81</v>
      </c>
      <c r="F14" s="10"/>
      <c r="G14" s="10"/>
      <c r="H14" s="8" t="s">
        <v>30</v>
      </c>
      <c r="I14" s="8" t="s">
        <v>51</v>
      </c>
      <c r="J14" s="8" t="s">
        <v>70</v>
      </c>
      <c r="K14" s="8"/>
    </row>
    <row r="15" spans="1:11" ht="30" x14ac:dyDescent="0.25">
      <c r="A15" s="8">
        <v>14</v>
      </c>
      <c r="B15" s="8" t="s">
        <v>5</v>
      </c>
      <c r="C15" s="8" t="s">
        <v>52</v>
      </c>
      <c r="D15" s="8" t="s">
        <v>53</v>
      </c>
      <c r="E15" s="8" t="s">
        <v>62</v>
      </c>
      <c r="F15" s="10"/>
      <c r="G15" s="10"/>
      <c r="H15" s="8" t="s">
        <v>30</v>
      </c>
      <c r="I15" s="8" t="s">
        <v>51</v>
      </c>
      <c r="J15" s="8" t="s">
        <v>70</v>
      </c>
      <c r="K15" s="8"/>
    </row>
    <row r="16" spans="1:11" ht="45" x14ac:dyDescent="0.25">
      <c r="A16" s="8">
        <v>15</v>
      </c>
      <c r="B16" s="8" t="s">
        <v>5</v>
      </c>
      <c r="C16" s="8" t="s">
        <v>54</v>
      </c>
      <c r="D16" s="8" t="s">
        <v>55</v>
      </c>
      <c r="E16" s="8" t="s">
        <v>63</v>
      </c>
      <c r="F16" s="10"/>
      <c r="G16" s="10"/>
      <c r="H16" s="8" t="s">
        <v>30</v>
      </c>
      <c r="I16" s="8" t="s">
        <v>74</v>
      </c>
      <c r="J16" s="8" t="s">
        <v>70</v>
      </c>
      <c r="K16" s="8"/>
    </row>
    <row r="17" spans="1:11" ht="45" x14ac:dyDescent="0.25">
      <c r="A17" s="8">
        <v>16</v>
      </c>
      <c r="B17" s="8" t="s">
        <v>5</v>
      </c>
      <c r="C17" s="8" t="s">
        <v>56</v>
      </c>
      <c r="D17" s="8" t="s">
        <v>102</v>
      </c>
      <c r="E17" s="8" t="s">
        <v>69</v>
      </c>
      <c r="F17" s="10"/>
      <c r="G17" s="10"/>
      <c r="H17" s="8" t="s">
        <v>30</v>
      </c>
      <c r="I17" s="8" t="s">
        <v>51</v>
      </c>
      <c r="J17" s="8" t="s">
        <v>70</v>
      </c>
      <c r="K17" s="8"/>
    </row>
    <row r="18" spans="1:11" ht="45" x14ac:dyDescent="0.25">
      <c r="A18" s="8">
        <v>17</v>
      </c>
      <c r="B18" s="8" t="s">
        <v>5</v>
      </c>
      <c r="C18" s="8" t="s">
        <v>57</v>
      </c>
      <c r="D18" s="8" t="s">
        <v>103</v>
      </c>
      <c r="E18" s="8" t="s">
        <v>64</v>
      </c>
      <c r="F18" s="10"/>
      <c r="G18" s="10"/>
      <c r="H18" s="8" t="s">
        <v>30</v>
      </c>
      <c r="I18" s="8" t="s">
        <v>22</v>
      </c>
      <c r="J18" s="8" t="s">
        <v>70</v>
      </c>
      <c r="K18" s="8"/>
    </row>
    <row r="19" spans="1:11" ht="45" x14ac:dyDescent="0.25">
      <c r="A19" s="8">
        <v>18</v>
      </c>
      <c r="B19" s="8" t="s">
        <v>5</v>
      </c>
      <c r="C19" s="8" t="s">
        <v>58</v>
      </c>
      <c r="D19" s="8" t="s">
        <v>83</v>
      </c>
      <c r="E19" s="8" t="s">
        <v>65</v>
      </c>
      <c r="F19" s="10"/>
      <c r="G19" s="10"/>
      <c r="H19" s="8" t="s">
        <v>30</v>
      </c>
      <c r="I19" s="8" t="s">
        <v>68</v>
      </c>
      <c r="J19" s="8" t="s">
        <v>70</v>
      </c>
      <c r="K19" s="8"/>
    </row>
    <row r="20" spans="1:11" ht="30" x14ac:dyDescent="0.25">
      <c r="A20" s="8">
        <v>19</v>
      </c>
      <c r="B20" s="8" t="s">
        <v>5</v>
      </c>
      <c r="C20" s="8" t="s">
        <v>59</v>
      </c>
      <c r="D20" s="8" t="s">
        <v>60</v>
      </c>
      <c r="E20" s="8" t="s">
        <v>66</v>
      </c>
      <c r="F20" s="10"/>
      <c r="G20" s="10"/>
      <c r="H20" s="8" t="s">
        <v>30</v>
      </c>
      <c r="I20" s="8" t="s">
        <v>67</v>
      </c>
      <c r="J20" s="8" t="s">
        <v>70</v>
      </c>
      <c r="K20" s="8"/>
    </row>
    <row r="21" spans="1:11" ht="30" x14ac:dyDescent="0.25">
      <c r="A21" s="8">
        <v>20</v>
      </c>
      <c r="B21" s="8" t="s">
        <v>112</v>
      </c>
      <c r="C21" s="8" t="s">
        <v>115</v>
      </c>
      <c r="D21" s="8" t="s">
        <v>113</v>
      </c>
      <c r="E21" s="8" t="s">
        <v>114</v>
      </c>
      <c r="F21" s="10"/>
      <c r="G21" s="10"/>
      <c r="H21" s="8" t="s">
        <v>22</v>
      </c>
      <c r="I21" s="8" t="s">
        <v>31</v>
      </c>
      <c r="J21" s="8" t="s">
        <v>70</v>
      </c>
      <c r="K21" s="8"/>
    </row>
    <row r="22" spans="1:11" ht="30" x14ac:dyDescent="0.25">
      <c r="A22" s="8">
        <v>21</v>
      </c>
      <c r="B22" s="8" t="s">
        <v>112</v>
      </c>
      <c r="C22" s="8" t="s">
        <v>116</v>
      </c>
      <c r="D22" s="8" t="s">
        <v>113</v>
      </c>
      <c r="E22" s="8" t="s">
        <v>114</v>
      </c>
      <c r="F22" s="10"/>
      <c r="G22" s="10"/>
      <c r="H22" s="8" t="s">
        <v>22</v>
      </c>
      <c r="I22" s="8" t="s">
        <v>31</v>
      </c>
      <c r="J22" s="8" t="s">
        <v>70</v>
      </c>
      <c r="K22" s="8"/>
    </row>
    <row r="23" spans="1:11" ht="75" x14ac:dyDescent="0.25">
      <c r="A23" s="8">
        <v>22</v>
      </c>
      <c r="B23" s="8" t="s">
        <v>25</v>
      </c>
      <c r="C23" s="8" t="s">
        <v>85</v>
      </c>
      <c r="D23" s="8" t="s">
        <v>94</v>
      </c>
      <c r="E23" s="8" t="s">
        <v>86</v>
      </c>
      <c r="F23" s="10"/>
      <c r="G23" s="10"/>
      <c r="H23" s="8" t="s">
        <v>22</v>
      </c>
      <c r="I23" s="8" t="s">
        <v>51</v>
      </c>
      <c r="J23" s="8" t="s">
        <v>70</v>
      </c>
      <c r="K23" s="8"/>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115" zoomScaleNormal="115" workbookViewId="0">
      <selection activeCell="G21" sqref="G21"/>
    </sheetView>
  </sheetViews>
  <sheetFormatPr baseColWidth="10" defaultRowHeight="15" x14ac:dyDescent="0.25"/>
  <cols>
    <col min="1" max="1" width="6.140625" bestFit="1" customWidth="1"/>
    <col min="2" max="2" width="19.140625" bestFit="1" customWidth="1"/>
    <col min="3" max="3" width="13.42578125" bestFit="1" customWidth="1"/>
    <col min="4" max="4" width="26" bestFit="1" customWidth="1"/>
    <col min="5" max="5" width="13.85546875" bestFit="1" customWidth="1"/>
    <col min="6" max="6" width="8.28515625" bestFit="1" customWidth="1"/>
    <col min="7" max="7" width="14.42578125" bestFit="1" customWidth="1"/>
    <col min="8" max="8" width="19.140625" bestFit="1" customWidth="1"/>
    <col min="9" max="9" width="15.7109375" bestFit="1" customWidth="1"/>
    <col min="10" max="10" width="9.85546875" bestFit="1" customWidth="1"/>
    <col min="11" max="11" width="21" bestFit="1" customWidth="1"/>
    <col min="12" max="20" width="3.7109375" bestFit="1" customWidth="1"/>
  </cols>
  <sheetData>
    <row r="1" spans="1:20" ht="96" x14ac:dyDescent="0.25">
      <c r="A1" s="1" t="s">
        <v>155</v>
      </c>
      <c r="B1" t="s">
        <v>156</v>
      </c>
      <c r="C1" t="s">
        <v>7</v>
      </c>
      <c r="D1" t="s">
        <v>16</v>
      </c>
      <c r="E1" t="s">
        <v>8</v>
      </c>
      <c r="F1" t="s">
        <v>0</v>
      </c>
      <c r="G1" t="s">
        <v>9</v>
      </c>
      <c r="H1" t="s">
        <v>87</v>
      </c>
      <c r="I1" t="s">
        <v>1</v>
      </c>
      <c r="J1" t="s">
        <v>91</v>
      </c>
      <c r="K1" t="s">
        <v>128</v>
      </c>
      <c r="L1" s="1" t="s">
        <v>146</v>
      </c>
      <c r="M1" s="1" t="s">
        <v>147</v>
      </c>
      <c r="N1" s="1" t="s">
        <v>148</v>
      </c>
      <c r="O1" s="1" t="s">
        <v>149</v>
      </c>
      <c r="P1" s="1" t="s">
        <v>150</v>
      </c>
      <c r="Q1" s="1" t="s">
        <v>151</v>
      </c>
      <c r="R1" s="1" t="s">
        <v>152</v>
      </c>
      <c r="S1" s="1" t="s">
        <v>153</v>
      </c>
      <c r="T1" s="1" t="s">
        <v>154</v>
      </c>
    </row>
    <row r="2" spans="1:20" x14ac:dyDescent="0.25">
      <c r="A2" s="21">
        <v>1</v>
      </c>
      <c r="B2" s="21" t="s">
        <v>130</v>
      </c>
      <c r="C2" s="21"/>
      <c r="D2" s="21"/>
      <c r="E2" s="21"/>
      <c r="F2" s="21"/>
      <c r="G2" s="21"/>
      <c r="H2" s="4">
        <f>(Tabell13[Lavest (P10)]+0.42*Tabell13[Trolig]+Tabell13[Høyest (P90)])/2.42</f>
        <v>0</v>
      </c>
      <c r="I2" s="4">
        <f>(Tabell13[Høyest (P90)]-Tabell13[Lavest (P10)])/2.53</f>
        <v>0</v>
      </c>
      <c r="J2" s="4">
        <f>Tabell13[[#This Row],[Standardavvik]]^2</f>
        <v>0</v>
      </c>
      <c r="K2" s="19" t="e">
        <f ca="1">Tabell13[[#This Row],[Varians]]/(Tabell13[[#Totals],[Varians]]+Tabell1[[#Totals],[Varians]])</f>
        <v>#DIV/0!</v>
      </c>
      <c r="L2">
        <v>0</v>
      </c>
      <c r="M2">
        <v>0</v>
      </c>
      <c r="N2">
        <v>0</v>
      </c>
      <c r="O2">
        <v>0</v>
      </c>
      <c r="P2">
        <v>0</v>
      </c>
      <c r="Q2">
        <v>0</v>
      </c>
      <c r="R2">
        <v>0</v>
      </c>
      <c r="S2">
        <v>0</v>
      </c>
      <c r="T2">
        <v>0</v>
      </c>
    </row>
    <row r="3" spans="1:20" x14ac:dyDescent="0.25">
      <c r="A3" s="21">
        <v>2</v>
      </c>
      <c r="B3" s="21" t="s">
        <v>131</v>
      </c>
      <c r="C3" s="21"/>
      <c r="D3" s="21"/>
      <c r="E3" s="21"/>
      <c r="F3" s="21"/>
      <c r="G3" s="21"/>
      <c r="H3" s="4">
        <f>(Tabell13[Lavest (P10)]+0.42*Tabell13[Trolig]+Tabell13[Høyest (P90)])/2.42</f>
        <v>0</v>
      </c>
      <c r="I3" s="4">
        <f>(Tabell13[Høyest (P90)]-Tabell13[Lavest (P10)])/2.53</f>
        <v>0</v>
      </c>
      <c r="J3" s="4">
        <f>Tabell13[[#This Row],[Standardavvik]]^2</f>
        <v>0</v>
      </c>
      <c r="K3" s="19" t="e">
        <f ca="1">Tabell13[[#This Row],[Varians]]/(Tabell13[[#Totals],[Varians]]+Tabell1[[#Totals],[Varians]])</f>
        <v>#DIV/0!</v>
      </c>
      <c r="L3">
        <v>0</v>
      </c>
      <c r="M3">
        <v>0</v>
      </c>
      <c r="N3">
        <v>0</v>
      </c>
      <c r="O3">
        <v>0</v>
      </c>
      <c r="P3">
        <v>0</v>
      </c>
      <c r="Q3">
        <v>0</v>
      </c>
      <c r="R3">
        <v>0</v>
      </c>
      <c r="S3">
        <v>0</v>
      </c>
      <c r="T3">
        <v>0</v>
      </c>
    </row>
    <row r="4" spans="1:20" x14ac:dyDescent="0.25">
      <c r="A4" s="21">
        <v>3</v>
      </c>
      <c r="B4" s="21" t="s">
        <v>132</v>
      </c>
      <c r="C4" s="21"/>
      <c r="D4" s="21"/>
      <c r="E4" s="21"/>
      <c r="F4" s="21"/>
      <c r="G4" s="21"/>
      <c r="H4" s="4">
        <f>(Tabell13[Lavest (P10)]+0.42*Tabell13[Trolig]+Tabell13[Høyest (P90)])/2.42</f>
        <v>0</v>
      </c>
      <c r="I4" s="4">
        <f>(Tabell13[Høyest (P90)]-Tabell13[Lavest (P10)])/2.53</f>
        <v>0</v>
      </c>
      <c r="J4" s="4">
        <f>Tabell13[[#This Row],[Standardavvik]]^2</f>
        <v>0</v>
      </c>
      <c r="K4" s="19" t="e">
        <f ca="1">Tabell13[[#This Row],[Varians]]/(Tabell13[[#Totals],[Varians]]+Tabell1[[#Totals],[Varians]])</f>
        <v>#DIV/0!</v>
      </c>
      <c r="L4">
        <v>0</v>
      </c>
      <c r="M4">
        <v>0</v>
      </c>
      <c r="N4">
        <v>0</v>
      </c>
      <c r="O4">
        <v>0</v>
      </c>
      <c r="P4">
        <v>0</v>
      </c>
      <c r="Q4">
        <v>0</v>
      </c>
      <c r="R4">
        <v>0</v>
      </c>
      <c r="S4">
        <v>0</v>
      </c>
      <c r="T4">
        <v>0</v>
      </c>
    </row>
    <row r="5" spans="1:20" x14ac:dyDescent="0.25">
      <c r="A5" s="21">
        <v>4</v>
      </c>
      <c r="B5" s="21" t="s">
        <v>133</v>
      </c>
      <c r="C5" s="21"/>
      <c r="D5" s="21"/>
      <c r="E5" s="21"/>
      <c r="F5" s="21"/>
      <c r="G5" s="21"/>
      <c r="H5" s="4">
        <f>(Tabell13[Lavest (P10)]+0.42*Tabell13[Trolig]+Tabell13[Høyest (P90)])/2.42</f>
        <v>0</v>
      </c>
      <c r="I5" s="4">
        <f>(Tabell13[Høyest (P90)]-Tabell13[Lavest (P10)])/2.53</f>
        <v>0</v>
      </c>
      <c r="J5" s="4">
        <f>Tabell13[[#This Row],[Standardavvik]]^2</f>
        <v>0</v>
      </c>
      <c r="K5" s="19" t="e">
        <f ca="1">Tabell13[[#This Row],[Varians]]/(Tabell13[[#Totals],[Varians]]+Tabell1[[#Totals],[Varians]])</f>
        <v>#DIV/0!</v>
      </c>
      <c r="L5">
        <v>0</v>
      </c>
      <c r="M5">
        <v>0</v>
      </c>
      <c r="N5">
        <v>0</v>
      </c>
      <c r="O5">
        <v>0</v>
      </c>
      <c r="P5">
        <v>0</v>
      </c>
      <c r="Q5">
        <v>0</v>
      </c>
      <c r="R5">
        <v>0</v>
      </c>
      <c r="S5">
        <v>0</v>
      </c>
      <c r="T5">
        <v>0</v>
      </c>
    </row>
    <row r="6" spans="1:20" x14ac:dyDescent="0.25">
      <c r="A6" s="21">
        <v>5</v>
      </c>
      <c r="B6" s="21" t="s">
        <v>134</v>
      </c>
      <c r="C6" s="21"/>
      <c r="D6" s="21"/>
      <c r="E6" s="21"/>
      <c r="F6" s="21"/>
      <c r="G6" s="21"/>
      <c r="H6" s="4">
        <f>(Tabell13[Lavest (P10)]+0.42*Tabell13[Trolig]+Tabell13[Høyest (P90)])/2.42</f>
        <v>0</v>
      </c>
      <c r="I6" s="4">
        <f>(Tabell13[Høyest (P90)]-Tabell13[Lavest (P10)])/2.53</f>
        <v>0</v>
      </c>
      <c r="J6" s="4">
        <f>Tabell13[[#This Row],[Standardavvik]]^2</f>
        <v>0</v>
      </c>
      <c r="K6" s="19" t="e">
        <f ca="1">Tabell13[[#This Row],[Varians]]/(Tabell13[[#Totals],[Varians]]+Tabell1[[#Totals],[Varians]])</f>
        <v>#DIV/0!</v>
      </c>
      <c r="L6">
        <v>0</v>
      </c>
      <c r="M6">
        <v>0</v>
      </c>
      <c r="N6">
        <v>0</v>
      </c>
      <c r="O6">
        <v>0</v>
      </c>
      <c r="P6">
        <v>0</v>
      </c>
      <c r="Q6">
        <v>0</v>
      </c>
      <c r="R6">
        <v>0</v>
      </c>
      <c r="S6">
        <v>0</v>
      </c>
      <c r="T6">
        <v>0</v>
      </c>
    </row>
    <row r="7" spans="1:20" x14ac:dyDescent="0.25">
      <c r="A7" s="21">
        <v>6</v>
      </c>
      <c r="B7" s="21" t="s">
        <v>135</v>
      </c>
      <c r="C7" s="21"/>
      <c r="D7" s="21"/>
      <c r="E7" s="21"/>
      <c r="F7" s="21"/>
      <c r="G7" s="21"/>
      <c r="H7" s="4">
        <f>(Tabell13[Lavest (P10)]+0.42*Tabell13[Trolig]+Tabell13[Høyest (P90)])/2.42</f>
        <v>0</v>
      </c>
      <c r="I7" s="4">
        <f>(Tabell13[Høyest (P90)]-Tabell13[Lavest (P10)])/2.53</f>
        <v>0</v>
      </c>
      <c r="J7" s="4">
        <f>Tabell13[[#This Row],[Standardavvik]]^2</f>
        <v>0</v>
      </c>
      <c r="K7" s="19" t="e">
        <f ca="1">Tabell13[[#This Row],[Varians]]/(Tabell13[[#Totals],[Varians]]+Tabell1[[#Totals],[Varians]])</f>
        <v>#DIV/0!</v>
      </c>
      <c r="L7">
        <v>0</v>
      </c>
      <c r="M7">
        <v>0</v>
      </c>
      <c r="N7">
        <v>0</v>
      </c>
      <c r="O7">
        <v>0</v>
      </c>
      <c r="P7">
        <v>0</v>
      </c>
      <c r="Q7">
        <v>0</v>
      </c>
      <c r="R7">
        <v>0</v>
      </c>
      <c r="S7">
        <v>0</v>
      </c>
      <c r="T7">
        <v>0</v>
      </c>
    </row>
    <row r="8" spans="1:20" x14ac:dyDescent="0.25">
      <c r="A8" s="21">
        <v>7</v>
      </c>
      <c r="B8" s="21" t="s">
        <v>136</v>
      </c>
      <c r="C8" s="21"/>
      <c r="D8" s="21"/>
      <c r="E8" s="21"/>
      <c r="F8" s="21"/>
      <c r="G8" s="21"/>
      <c r="H8" s="4">
        <f>(Tabell13[Lavest (P10)]+0.42*Tabell13[Trolig]+Tabell13[Høyest (P90)])/2.42</f>
        <v>0</v>
      </c>
      <c r="I8" s="4">
        <f>(Tabell13[Høyest (P90)]-Tabell13[Lavest (P10)])/2.53</f>
        <v>0</v>
      </c>
      <c r="J8" s="4">
        <f>Tabell13[[#This Row],[Standardavvik]]^2</f>
        <v>0</v>
      </c>
      <c r="K8" s="19" t="e">
        <f ca="1">Tabell13[[#This Row],[Varians]]/(Tabell13[[#Totals],[Varians]]+Tabell1[[#Totals],[Varians]])</f>
        <v>#DIV/0!</v>
      </c>
      <c r="L8">
        <v>0</v>
      </c>
      <c r="M8">
        <v>0</v>
      </c>
      <c r="N8">
        <v>0</v>
      </c>
      <c r="O8">
        <v>0</v>
      </c>
      <c r="P8">
        <v>0</v>
      </c>
      <c r="Q8">
        <v>0</v>
      </c>
      <c r="R8">
        <v>0</v>
      </c>
      <c r="S8">
        <v>0</v>
      </c>
      <c r="T8">
        <v>0</v>
      </c>
    </row>
    <row r="9" spans="1:20" x14ac:dyDescent="0.25">
      <c r="A9" s="21">
        <v>8</v>
      </c>
      <c r="B9" s="21" t="s">
        <v>137</v>
      </c>
      <c r="C9" s="21"/>
      <c r="D9" s="21"/>
      <c r="E9" s="21"/>
      <c r="F9" s="21"/>
      <c r="G9" s="21"/>
      <c r="H9" s="4">
        <f>(Tabell13[Lavest (P10)]+0.42*Tabell13[Trolig]+Tabell13[Høyest (P90)])/2.42</f>
        <v>0</v>
      </c>
      <c r="I9" s="4">
        <f>(Tabell13[Høyest (P90)]-Tabell13[Lavest (P10)])/2.53</f>
        <v>0</v>
      </c>
      <c r="J9" s="4">
        <f>Tabell13[[#This Row],[Standardavvik]]^2</f>
        <v>0</v>
      </c>
      <c r="K9" s="19" t="e">
        <f ca="1">Tabell13[[#This Row],[Varians]]/(Tabell13[[#Totals],[Varians]]+Tabell1[[#Totals],[Varians]])</f>
        <v>#DIV/0!</v>
      </c>
      <c r="L9">
        <v>0</v>
      </c>
      <c r="M9">
        <v>0</v>
      </c>
      <c r="N9">
        <v>0</v>
      </c>
      <c r="O9">
        <v>0</v>
      </c>
      <c r="P9">
        <v>0</v>
      </c>
      <c r="Q9">
        <v>0</v>
      </c>
      <c r="R9">
        <v>0</v>
      </c>
      <c r="S9">
        <v>0</v>
      </c>
      <c r="T9">
        <v>0</v>
      </c>
    </row>
    <row r="10" spans="1:20" x14ac:dyDescent="0.25">
      <c r="A10" s="21">
        <v>9</v>
      </c>
      <c r="B10" s="21" t="s">
        <v>138</v>
      </c>
      <c r="C10" s="21"/>
      <c r="D10" s="21"/>
      <c r="E10" s="21"/>
      <c r="F10" s="21"/>
      <c r="G10" s="21"/>
      <c r="H10" s="4">
        <f>(Tabell13[Lavest (P10)]+0.42*Tabell13[Trolig]+Tabell13[Høyest (P90)])/2.42</f>
        <v>0</v>
      </c>
      <c r="I10" s="4">
        <f>(Tabell13[Høyest (P90)]-Tabell13[Lavest (P10)])/2.53</f>
        <v>0</v>
      </c>
      <c r="J10" s="4">
        <f>Tabell13[[#This Row],[Standardavvik]]^2</f>
        <v>0</v>
      </c>
      <c r="K10" s="19" t="e">
        <f ca="1">Tabell13[[#This Row],[Varians]]/(Tabell13[[#Totals],[Varians]]+Tabell1[[#Totals],[Varians]])</f>
        <v>#DIV/0!</v>
      </c>
      <c r="L10">
        <v>0</v>
      </c>
      <c r="M10">
        <v>0</v>
      </c>
      <c r="N10">
        <v>0</v>
      </c>
      <c r="O10">
        <v>0</v>
      </c>
      <c r="P10">
        <v>0</v>
      </c>
      <c r="Q10">
        <v>0</v>
      </c>
      <c r="R10">
        <v>0</v>
      </c>
      <c r="S10">
        <v>0</v>
      </c>
      <c r="T10">
        <v>0</v>
      </c>
    </row>
    <row r="11" spans="1:20" x14ac:dyDescent="0.25">
      <c r="A11" s="21">
        <v>10</v>
      </c>
      <c r="B11" s="21" t="s">
        <v>139</v>
      </c>
      <c r="C11" s="21"/>
      <c r="D11" s="21"/>
      <c r="E11" s="21"/>
      <c r="F11" s="21"/>
      <c r="G11" s="21"/>
      <c r="H11" s="4">
        <f>(Tabell13[Lavest (P10)]+0.42*Tabell13[Trolig]+Tabell13[Høyest (P90)])/2.42</f>
        <v>0</v>
      </c>
      <c r="I11" s="4">
        <f>(Tabell13[Høyest (P90)]-Tabell13[Lavest (P10)])/2.53</f>
        <v>0</v>
      </c>
      <c r="J11" s="4">
        <f>Tabell13[[#This Row],[Standardavvik]]^2</f>
        <v>0</v>
      </c>
      <c r="K11" s="19" t="e">
        <f ca="1">Tabell13[[#This Row],[Varians]]/(Tabell13[[#Totals],[Varians]]+Tabell1[[#Totals],[Varians]])</f>
        <v>#DIV/0!</v>
      </c>
      <c r="L11">
        <v>0</v>
      </c>
      <c r="M11">
        <v>0</v>
      </c>
      <c r="N11">
        <v>0</v>
      </c>
      <c r="O11">
        <v>0</v>
      </c>
      <c r="P11">
        <v>0</v>
      </c>
      <c r="Q11">
        <v>0</v>
      </c>
      <c r="R11">
        <v>0</v>
      </c>
      <c r="S11">
        <v>0</v>
      </c>
      <c r="T11">
        <v>0</v>
      </c>
    </row>
    <row r="12" spans="1:20" x14ac:dyDescent="0.25">
      <c r="A12" s="21">
        <v>11</v>
      </c>
      <c r="B12" s="21" t="s">
        <v>140</v>
      </c>
      <c r="C12" s="21"/>
      <c r="D12" s="21"/>
      <c r="E12" s="21"/>
      <c r="F12" s="21"/>
      <c r="G12" s="21"/>
      <c r="H12" s="4">
        <f>(Tabell13[Lavest (P10)]+0.42*Tabell13[Trolig]+Tabell13[Høyest (P90)])/2.42</f>
        <v>0</v>
      </c>
      <c r="I12" s="4">
        <f>(Tabell13[Høyest (P90)]-Tabell13[Lavest (P10)])/2.53</f>
        <v>0</v>
      </c>
      <c r="J12" s="4">
        <f>Tabell13[[#This Row],[Standardavvik]]^2</f>
        <v>0</v>
      </c>
      <c r="K12" s="19" t="e">
        <f ca="1">Tabell13[[#This Row],[Varians]]/(Tabell13[[#Totals],[Varians]]+Tabell1[[#Totals],[Varians]])</f>
        <v>#DIV/0!</v>
      </c>
      <c r="L12">
        <v>0</v>
      </c>
      <c r="M12">
        <v>0</v>
      </c>
      <c r="N12">
        <v>0</v>
      </c>
      <c r="O12">
        <v>0</v>
      </c>
      <c r="P12">
        <v>0</v>
      </c>
      <c r="Q12">
        <v>0</v>
      </c>
      <c r="R12">
        <v>0</v>
      </c>
      <c r="S12">
        <v>0</v>
      </c>
      <c r="T12">
        <v>0</v>
      </c>
    </row>
    <row r="13" spans="1:20" x14ac:dyDescent="0.25">
      <c r="A13" s="21">
        <v>12</v>
      </c>
      <c r="B13" s="21" t="s">
        <v>141</v>
      </c>
      <c r="C13" s="21"/>
      <c r="D13" s="21"/>
      <c r="E13" s="21"/>
      <c r="F13" s="21"/>
      <c r="G13" s="21"/>
      <c r="H13" s="4">
        <f>(Tabell13[Lavest (P10)]+0.42*Tabell13[Trolig]+Tabell13[Høyest (P90)])/2.42</f>
        <v>0</v>
      </c>
      <c r="I13" s="4">
        <f>(Tabell13[Høyest (P90)]-Tabell13[Lavest (P10)])/2.53</f>
        <v>0</v>
      </c>
      <c r="J13" s="4">
        <f>Tabell13[[#This Row],[Standardavvik]]^2</f>
        <v>0</v>
      </c>
      <c r="K13" s="19" t="e">
        <f ca="1">Tabell13[[#This Row],[Varians]]/(Tabell13[[#Totals],[Varians]]+Tabell1[[#Totals],[Varians]])</f>
        <v>#DIV/0!</v>
      </c>
      <c r="L13">
        <v>0</v>
      </c>
      <c r="M13">
        <v>0</v>
      </c>
      <c r="N13">
        <v>0</v>
      </c>
      <c r="O13">
        <v>0</v>
      </c>
      <c r="P13">
        <v>0</v>
      </c>
      <c r="Q13">
        <v>0</v>
      </c>
      <c r="R13">
        <v>0</v>
      </c>
      <c r="S13">
        <v>0</v>
      </c>
      <c r="T13">
        <v>0</v>
      </c>
    </row>
    <row r="14" spans="1:20" x14ac:dyDescent="0.25">
      <c r="A14" s="21">
        <v>13</v>
      </c>
      <c r="B14" s="21" t="s">
        <v>142</v>
      </c>
      <c r="C14" s="21"/>
      <c r="D14" s="21"/>
      <c r="E14" s="21"/>
      <c r="F14" s="21"/>
      <c r="G14" s="21"/>
      <c r="H14" s="4">
        <f>(Tabell13[Lavest (P10)]+0.42*Tabell13[Trolig]+Tabell13[Høyest (P90)])/2.42</f>
        <v>0</v>
      </c>
      <c r="I14" s="4">
        <f>(Tabell13[Høyest (P90)]-Tabell13[Lavest (P10)])/2.53</f>
        <v>0</v>
      </c>
      <c r="J14" s="4">
        <f>Tabell13[[#This Row],[Standardavvik]]^2</f>
        <v>0</v>
      </c>
      <c r="K14" s="19" t="e">
        <f ca="1">Tabell13[[#This Row],[Varians]]/(Tabell13[[#Totals],[Varians]]+Tabell1[[#Totals],[Varians]])</f>
        <v>#DIV/0!</v>
      </c>
      <c r="L14">
        <v>0</v>
      </c>
      <c r="M14">
        <v>0</v>
      </c>
      <c r="N14">
        <v>0</v>
      </c>
      <c r="O14">
        <v>0</v>
      </c>
      <c r="P14">
        <v>0</v>
      </c>
      <c r="Q14">
        <v>0</v>
      </c>
      <c r="R14">
        <v>0</v>
      </c>
      <c r="S14">
        <v>0</v>
      </c>
      <c r="T14">
        <v>0</v>
      </c>
    </row>
    <row r="15" spans="1:20" x14ac:dyDescent="0.25">
      <c r="A15" s="21">
        <v>14</v>
      </c>
      <c r="B15" s="21" t="s">
        <v>143</v>
      </c>
      <c r="C15" s="21"/>
      <c r="D15" s="21"/>
      <c r="E15" s="21"/>
      <c r="F15" s="21"/>
      <c r="G15" s="21"/>
      <c r="H15" s="4">
        <f>(Tabell13[Lavest (P10)]+0.42*Tabell13[Trolig]+Tabell13[Høyest (P90)])/2.42</f>
        <v>0</v>
      </c>
      <c r="I15" s="4">
        <f>(Tabell13[Høyest (P90)]-Tabell13[Lavest (P10)])/2.53</f>
        <v>0</v>
      </c>
      <c r="J15" s="4">
        <f>Tabell13[[#This Row],[Standardavvik]]^2</f>
        <v>0</v>
      </c>
      <c r="K15" s="19" t="e">
        <f ca="1">Tabell13[[#This Row],[Varians]]/(Tabell13[[#Totals],[Varians]]+Tabell1[[#Totals],[Varians]])</f>
        <v>#DIV/0!</v>
      </c>
      <c r="L15">
        <v>0</v>
      </c>
      <c r="M15">
        <v>0</v>
      </c>
      <c r="N15">
        <v>0</v>
      </c>
      <c r="O15">
        <v>0</v>
      </c>
      <c r="P15">
        <v>0</v>
      </c>
      <c r="Q15">
        <v>0</v>
      </c>
      <c r="R15">
        <v>0</v>
      </c>
      <c r="S15">
        <v>0</v>
      </c>
      <c r="T15">
        <v>0</v>
      </c>
    </row>
    <row r="16" spans="1:20" x14ac:dyDescent="0.25">
      <c r="A16" s="21">
        <v>15</v>
      </c>
      <c r="B16" s="21" t="s">
        <v>144</v>
      </c>
      <c r="C16" s="21"/>
      <c r="D16" s="21"/>
      <c r="E16" s="21"/>
      <c r="F16" s="21"/>
      <c r="G16" s="21"/>
      <c r="H16" s="4">
        <f>(Tabell13[Lavest (P10)]+0.42*Tabell13[Trolig]+Tabell13[Høyest (P90)])/2.42</f>
        <v>0</v>
      </c>
      <c r="I16" s="4">
        <f>(Tabell13[Høyest (P90)]-Tabell13[Lavest (P10)])/2.53</f>
        <v>0</v>
      </c>
      <c r="J16" s="4">
        <f>Tabell13[[#This Row],[Standardavvik]]^2</f>
        <v>0</v>
      </c>
      <c r="K16" s="19" t="e">
        <f ca="1">Tabell13[[#This Row],[Varians]]/(Tabell13[[#Totals],[Varians]]+Tabell1[[#Totals],[Varians]])</f>
        <v>#DIV/0!</v>
      </c>
      <c r="L16">
        <v>0</v>
      </c>
      <c r="M16">
        <v>0</v>
      </c>
      <c r="N16">
        <v>0</v>
      </c>
      <c r="O16">
        <v>0</v>
      </c>
      <c r="P16">
        <v>0</v>
      </c>
      <c r="Q16">
        <v>0</v>
      </c>
      <c r="R16">
        <v>0</v>
      </c>
      <c r="S16">
        <v>0</v>
      </c>
      <c r="T16">
        <v>0</v>
      </c>
    </row>
    <row r="17" spans="1:20" x14ac:dyDescent="0.25">
      <c r="A17" s="21">
        <v>16</v>
      </c>
      <c r="B17" s="21" t="s">
        <v>145</v>
      </c>
      <c r="C17" s="21"/>
      <c r="D17" s="21"/>
      <c r="E17" s="21"/>
      <c r="F17" s="21"/>
      <c r="G17" s="21"/>
      <c r="H17" s="4">
        <f>(Tabell13[Lavest (P10)]+0.42*Tabell13[Trolig]+Tabell13[Høyest (P90)])/2.42</f>
        <v>0</v>
      </c>
      <c r="I17" s="4">
        <f>(Tabell13[Høyest (P90)]-Tabell13[Lavest (P10)])/2.53</f>
        <v>0</v>
      </c>
      <c r="J17" s="4">
        <f>Tabell13[[#This Row],[Standardavvik]]^2</f>
        <v>0</v>
      </c>
      <c r="K17" s="19" t="e">
        <f ca="1">Tabell13[[#This Row],[Varians]]/(Tabell13[[#Totals],[Varians]]+Tabell1[[#Totals],[Varians]])</f>
        <v>#DIV/0!</v>
      </c>
      <c r="L17">
        <v>0</v>
      </c>
      <c r="M17">
        <v>0</v>
      </c>
      <c r="N17">
        <v>0</v>
      </c>
      <c r="O17">
        <v>0</v>
      </c>
      <c r="P17">
        <v>0</v>
      </c>
      <c r="Q17">
        <v>0</v>
      </c>
      <c r="R17">
        <v>0</v>
      </c>
      <c r="S17">
        <v>0</v>
      </c>
      <c r="T17">
        <v>0</v>
      </c>
    </row>
    <row r="18" spans="1:20" x14ac:dyDescent="0.25">
      <c r="A18" t="s">
        <v>2</v>
      </c>
      <c r="F18">
        <f>SUBTOTAL(109,Tabell13[Trolig])</f>
        <v>0</v>
      </c>
      <c r="H18" s="4">
        <f>SUBTOTAL(109,Tabell13[Forventning (P50)])</f>
        <v>0</v>
      </c>
      <c r="I18" s="4">
        <f>SQRT(SUMSQ(Tabell13[Standardavvik]))</f>
        <v>0</v>
      </c>
      <c r="J18" s="4">
        <f>SUBTOTAL(109,Tabell13[Varians])</f>
        <v>0</v>
      </c>
      <c r="K18" s="24" t="e">
        <f ca="1">SUBTOTAL(109,Tabell13[Andel av usikkerhet])</f>
        <v>#DIV/0!</v>
      </c>
      <c r="L18" s="4"/>
      <c r="M18" s="4"/>
      <c r="N18" s="4"/>
      <c r="O18" s="4"/>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115" zoomScaleNormal="115" workbookViewId="0">
      <selection activeCell="B5" sqref="B5"/>
    </sheetView>
  </sheetViews>
  <sheetFormatPr baseColWidth="10" defaultRowHeight="15" x14ac:dyDescent="0.25"/>
  <cols>
    <col min="1" max="1" width="7.85546875" customWidth="1"/>
    <col min="2" max="2" width="18.42578125" bestFit="1" customWidth="1"/>
    <col min="3" max="3" width="13.42578125" bestFit="1" customWidth="1"/>
    <col min="4" max="4" width="26" bestFit="1" customWidth="1"/>
    <col min="5" max="5" width="13.85546875" bestFit="1" customWidth="1"/>
    <col min="6" max="6" width="8.28515625" bestFit="1" customWidth="1"/>
    <col min="7" max="7" width="14.42578125" bestFit="1" customWidth="1"/>
    <col min="8" max="8" width="19.140625" bestFit="1" customWidth="1"/>
    <col min="9" max="9" width="21.5703125" bestFit="1" customWidth="1"/>
    <col min="10" max="10" width="10.28515625" bestFit="1" customWidth="1"/>
    <col min="11" max="11" width="23" bestFit="1" customWidth="1"/>
    <col min="12" max="12" width="23.5703125" bestFit="1" customWidth="1"/>
    <col min="13" max="13" width="9.85546875" bestFit="1" customWidth="1"/>
    <col min="14" max="14" width="15.7109375" customWidth="1"/>
    <col min="15" max="15" width="21" bestFit="1" customWidth="1"/>
  </cols>
  <sheetData>
    <row r="1" spans="1:15" ht="42" x14ac:dyDescent="0.25">
      <c r="A1" s="23" t="s">
        <v>4</v>
      </c>
      <c r="B1" t="s">
        <v>156</v>
      </c>
      <c r="C1" t="s">
        <v>7</v>
      </c>
      <c r="D1" t="s">
        <v>16</v>
      </c>
      <c r="E1" t="s">
        <v>8</v>
      </c>
      <c r="F1" t="s">
        <v>0</v>
      </c>
      <c r="G1" t="s">
        <v>9</v>
      </c>
      <c r="H1" t="s">
        <v>87</v>
      </c>
      <c r="I1" t="s">
        <v>89</v>
      </c>
      <c r="J1" t="s">
        <v>12</v>
      </c>
      <c r="K1" t="s">
        <v>90</v>
      </c>
      <c r="L1" t="s">
        <v>13</v>
      </c>
      <c r="M1" t="s">
        <v>91</v>
      </c>
      <c r="N1" t="s">
        <v>1</v>
      </c>
      <c r="O1" t="s">
        <v>128</v>
      </c>
    </row>
    <row r="2" spans="1:15" x14ac:dyDescent="0.25">
      <c r="A2" s="21">
        <v>1</v>
      </c>
      <c r="B2" s="21" t="str">
        <f>Tabell13[[#Headers],[Usikkerhetsfaktor 1]]</f>
        <v>Usikkerhetsfaktor 1</v>
      </c>
      <c r="C2" s="21"/>
      <c r="D2" s="22"/>
      <c r="E2" s="22">
        <v>1</v>
      </c>
      <c r="F2" s="22">
        <v>1</v>
      </c>
      <c r="G2" s="22">
        <v>1</v>
      </c>
      <c r="H2" s="22">
        <f>(Tabell1[Lavest (P10)]+0.42*Tabell1[Trolig]+Tabell1[Høyest (P90)])/2.42</f>
        <v>1</v>
      </c>
      <c r="I2" s="2">
        <f>(Tabell1[[#This Row],[Høyest (P90)]]-Tabell1[[#This Row],[Lavest (P10)]])/2.53</f>
        <v>0</v>
      </c>
      <c r="J2" s="5">
        <f ca="1">SUMPRODUCT(INDIRECT("Tabell13["&amp;Tabell1[[#This Row],[Navn]]&amp;"]"),Tabell13[[Forventning (P50)]:[Forventning (P50)]])</f>
        <v>0</v>
      </c>
      <c r="K2" s="5">
        <f ca="1">SQRT(SUMPRODUCT(INDIRECT("Tabell13["&amp;Tabell1[[#This Row],[Navn]]&amp;"]"),Tabell13[Varians]))</f>
        <v>0</v>
      </c>
      <c r="L2" s="5">
        <f ca="1">(Tabell1[[#This Row],[Forventning (P50)]]-1)*Tabell1[[#This Row],[Omfang]]</f>
        <v>0</v>
      </c>
      <c r="M2" s="4">
        <f ca="1">(Tabell1[[#This Row],[Standardavvik omfang]]*Tabell1[[#This Row],[Forventning (P50)]])^2+(Tabell1[[#This Row],[Standardavvik faktor]]*Tabell1[[#This Row],[Omfang]])^2+(Tabell1[[#This Row],[Standardavvik omfang]]*Tabell1[[#This Row],[Standardavvik faktor]])^2-Tabell1[[#This Row],[Standardavvik omfang]]^2</f>
        <v>0</v>
      </c>
      <c r="N2" s="4">
        <f ca="1">SQRT(Tabell1[[#This Row],[Varians]])</f>
        <v>0</v>
      </c>
      <c r="O2" s="19" t="e">
        <f ca="1">Tabell1[[#This Row],[Varians]]/(Tabell1[[#Totals],[Varians]]+Tabell13[[#Totals],[Varians]])</f>
        <v>#DIV/0!</v>
      </c>
    </row>
    <row r="3" spans="1:15" x14ac:dyDescent="0.25">
      <c r="A3" s="21">
        <v>2</v>
      </c>
      <c r="B3" s="21" t="str">
        <f>Tabell13[[#Headers],[Usikkerhetsfaktor 2]]</f>
        <v>Usikkerhetsfaktor 2</v>
      </c>
      <c r="C3" s="21"/>
      <c r="D3" s="22"/>
      <c r="E3" s="22">
        <v>1</v>
      </c>
      <c r="F3" s="22">
        <v>1</v>
      </c>
      <c r="G3" s="22">
        <v>1</v>
      </c>
      <c r="H3" s="22">
        <f>(Tabell1[Lavest (P10)]+0.42*Tabell1[Trolig]+Tabell1[Høyest (P90)])/2.42</f>
        <v>1</v>
      </c>
      <c r="I3" s="2">
        <f>(Tabell1[[#This Row],[Høyest (P90)]]-Tabell1[[#This Row],[Lavest (P10)]])/2.53</f>
        <v>0</v>
      </c>
      <c r="J3" s="5">
        <f ca="1">SUMPRODUCT(INDIRECT("Tabell13["&amp;Tabell1[[#This Row],[Navn]]&amp;"]"),Tabell13[[Forventning (P50)]:[Forventning (P50)]])</f>
        <v>0</v>
      </c>
      <c r="K3" s="5">
        <f ca="1">SQRT(SUMPRODUCT(INDIRECT("Tabell13["&amp;Tabell1[[#This Row],[Navn]]&amp;"]"),Tabell13[Varians]))</f>
        <v>0</v>
      </c>
      <c r="L3" s="5">
        <f ca="1">(Tabell1[[#This Row],[Forventning (P50)]]-1)*Tabell1[[#This Row],[Omfang]]</f>
        <v>0</v>
      </c>
      <c r="M3" s="4">
        <f ca="1">(Tabell1[[#This Row],[Standardavvik omfang]]*Tabell1[[#This Row],[Forventning (P50)]])^2+(Tabell1[[#This Row],[Standardavvik faktor]]*Tabell1[[#This Row],[Omfang]])^2+(Tabell1[[#This Row],[Standardavvik omfang]]*Tabell1[[#This Row],[Standardavvik faktor]])^2-Tabell1[[#This Row],[Standardavvik omfang]]^2</f>
        <v>0</v>
      </c>
      <c r="N3" s="4">
        <f ca="1">SQRT(Tabell1[[#This Row],[Varians]])</f>
        <v>0</v>
      </c>
      <c r="O3" s="19" t="e">
        <f ca="1">Tabell1[[#This Row],[Varians]]/(Tabell1[[#Totals],[Varians]]+Tabell13[[#Totals],[Varians]])</f>
        <v>#DIV/0!</v>
      </c>
    </row>
    <row r="4" spans="1:15" x14ac:dyDescent="0.25">
      <c r="A4" s="21">
        <v>3</v>
      </c>
      <c r="B4" s="21" t="str">
        <f>Tabell13[[#Headers],[Usikkerhetsfaktor 3]]</f>
        <v>Usikkerhetsfaktor 3</v>
      </c>
      <c r="C4" s="21"/>
      <c r="D4" s="22"/>
      <c r="E4" s="22">
        <v>1</v>
      </c>
      <c r="F4" s="22">
        <v>1</v>
      </c>
      <c r="G4" s="22">
        <v>1</v>
      </c>
      <c r="H4" s="22">
        <f>(Tabell1[Lavest (P10)]+0.42*Tabell1[Trolig]+Tabell1[Høyest (P90)])/2.42</f>
        <v>1</v>
      </c>
      <c r="I4" s="2">
        <f>(Tabell1[[#This Row],[Høyest (P90)]]-Tabell1[[#This Row],[Lavest (P10)]])/2.53</f>
        <v>0</v>
      </c>
      <c r="J4" s="5">
        <f ca="1">SUMPRODUCT(INDIRECT("Tabell13["&amp;Tabell1[[#This Row],[Navn]]&amp;"]"),Tabell13[[Forventning (P50)]:[Forventning (P50)]])</f>
        <v>0</v>
      </c>
      <c r="K4" s="5">
        <f ca="1">SQRT(SUMPRODUCT(INDIRECT("Tabell13["&amp;Tabell1[[#This Row],[Navn]]&amp;"]"),Tabell13[Varians]))</f>
        <v>0</v>
      </c>
      <c r="L4" s="5">
        <f ca="1">(Tabell1[[#This Row],[Forventning (P50)]]-1)*Tabell1[[#This Row],[Omfang]]</f>
        <v>0</v>
      </c>
      <c r="M4" s="4">
        <f ca="1">(Tabell1[[#This Row],[Standardavvik omfang]]*Tabell1[[#This Row],[Forventning (P50)]])^2+(Tabell1[[#This Row],[Standardavvik faktor]]*Tabell1[[#This Row],[Omfang]])^2+(Tabell1[[#This Row],[Standardavvik omfang]]*Tabell1[[#This Row],[Standardavvik faktor]])^2-Tabell1[[#This Row],[Standardavvik omfang]]^2</f>
        <v>0</v>
      </c>
      <c r="N4" s="4">
        <f ca="1">SQRT(Tabell1[[#This Row],[Varians]])</f>
        <v>0</v>
      </c>
      <c r="O4" s="19" t="e">
        <f ca="1">Tabell1[[#This Row],[Varians]]/(Tabell1[[#Totals],[Varians]]+Tabell13[[#Totals],[Varians]])</f>
        <v>#DIV/0!</v>
      </c>
    </row>
    <row r="5" spans="1:15" x14ac:dyDescent="0.25">
      <c r="A5" s="21">
        <v>4</v>
      </c>
      <c r="B5" s="21" t="str">
        <f>Tabell13[[#Headers],[Usikkerhetsfaktor 4]]</f>
        <v>Usikkerhetsfaktor 4</v>
      </c>
      <c r="C5" s="21"/>
      <c r="D5" s="22"/>
      <c r="E5" s="22">
        <v>1</v>
      </c>
      <c r="F5" s="22">
        <v>1</v>
      </c>
      <c r="G5" s="22">
        <v>1</v>
      </c>
      <c r="H5" s="22">
        <f>(Tabell1[Lavest (P10)]+0.42*Tabell1[Trolig]+Tabell1[Høyest (P90)])/2.42</f>
        <v>1</v>
      </c>
      <c r="I5" s="2">
        <f>(Tabell1[[#This Row],[Høyest (P90)]]-Tabell1[[#This Row],[Lavest (P10)]])/2.53</f>
        <v>0</v>
      </c>
      <c r="J5" s="5">
        <f ca="1">SUMPRODUCT(INDIRECT("Tabell13["&amp;Tabell1[[#This Row],[Navn]]&amp;"]"),Tabell13[[Forventning (P50)]:[Forventning (P50)]])</f>
        <v>0</v>
      </c>
      <c r="K5" s="5">
        <f ca="1">SQRT(SUMPRODUCT(INDIRECT("Tabell13["&amp;Tabell1[[#This Row],[Navn]]&amp;"]"),Tabell13[Varians]))</f>
        <v>0</v>
      </c>
      <c r="L5" s="5">
        <f ca="1">(Tabell1[[#This Row],[Forventning (P50)]]-1)*Tabell1[[#This Row],[Omfang]]</f>
        <v>0</v>
      </c>
      <c r="M5" s="4">
        <f ca="1">(Tabell1[[#This Row],[Standardavvik omfang]]*Tabell1[[#This Row],[Forventning (P50)]])^2+(Tabell1[[#This Row],[Standardavvik faktor]]*Tabell1[[#This Row],[Omfang]])^2+(Tabell1[[#This Row],[Standardavvik omfang]]*Tabell1[[#This Row],[Standardavvik faktor]])^2-Tabell1[[#This Row],[Standardavvik omfang]]^2</f>
        <v>0</v>
      </c>
      <c r="N5" s="4">
        <f ca="1">SQRT(Tabell1[[#This Row],[Varians]])</f>
        <v>0</v>
      </c>
      <c r="O5" s="19" t="e">
        <f ca="1">Tabell1[[#This Row],[Varians]]/(Tabell1[[#Totals],[Varians]]+Tabell13[[#Totals],[Varians]])</f>
        <v>#DIV/0!</v>
      </c>
    </row>
    <row r="6" spans="1:15" x14ac:dyDescent="0.25">
      <c r="A6" s="21">
        <v>5</v>
      </c>
      <c r="B6" s="21" t="str">
        <f>Tabell13[[#Headers],[Usikkerhetsfaktor 5]]</f>
        <v>Usikkerhetsfaktor 5</v>
      </c>
      <c r="C6" s="21"/>
      <c r="D6" s="22"/>
      <c r="E6" s="22">
        <v>1</v>
      </c>
      <c r="F6" s="22">
        <v>1</v>
      </c>
      <c r="G6" s="22">
        <v>1</v>
      </c>
      <c r="H6" s="22">
        <f>(Tabell1[Lavest (P10)]+0.42*Tabell1[Trolig]+Tabell1[Høyest (P90)])/2.42</f>
        <v>1</v>
      </c>
      <c r="I6" s="11">
        <f>(Tabell1[[#This Row],[Høyest (P90)]]-Tabell1[[#This Row],[Lavest (P10)]])/2.53</f>
        <v>0</v>
      </c>
      <c r="J6" s="5">
        <f ca="1">SUMPRODUCT(INDIRECT("Tabell13["&amp;Tabell1[[#This Row],[Navn]]&amp;"]"),Tabell13[[Forventning (P50)]:[Forventning (P50)]])</f>
        <v>0</v>
      </c>
      <c r="K6" s="12">
        <f ca="1">SQRT(SUMPRODUCT(INDIRECT("Tabell13["&amp;Tabell1[[#This Row],[Navn]]&amp;"]"),Tabell13[Varians]))</f>
        <v>0</v>
      </c>
      <c r="L6" s="12">
        <f ca="1">(Tabell1[[#This Row],[Forventning (P50)]]-1)*Tabell1[[#This Row],[Omfang]]</f>
        <v>0</v>
      </c>
      <c r="M6" s="5">
        <f ca="1">(Tabell1[[#This Row],[Standardavvik omfang]]*Tabell1[[#This Row],[Forventning (P50)]])^2+(Tabell1[[#This Row],[Standardavvik faktor]]*Tabell1[[#This Row],[Omfang]])^2+(Tabell1[[#This Row],[Standardavvik omfang]]*Tabell1[[#This Row],[Standardavvik faktor]])^2-Tabell1[[#This Row],[Standardavvik omfang]]^2</f>
        <v>0</v>
      </c>
      <c r="N6" s="5">
        <f ca="1">SQRT(Tabell1[[#This Row],[Varians]])</f>
        <v>0</v>
      </c>
      <c r="O6" s="19" t="e">
        <f ca="1">Tabell1[[#This Row],[Varians]]/(Tabell1[[#Totals],[Varians]]+Tabell13[[#Totals],[Varians]])</f>
        <v>#DIV/0!</v>
      </c>
    </row>
    <row r="7" spans="1:15" x14ac:dyDescent="0.25">
      <c r="A7" s="21">
        <v>6</v>
      </c>
      <c r="B7" s="21" t="str">
        <f>Tabell13[[#Headers],[Usikkerhetsfaktor 6]]</f>
        <v>Usikkerhetsfaktor 6</v>
      </c>
      <c r="C7" s="21"/>
      <c r="D7" s="22"/>
      <c r="E7" s="22">
        <v>1</v>
      </c>
      <c r="F7" s="22">
        <v>1</v>
      </c>
      <c r="G7" s="22">
        <v>1</v>
      </c>
      <c r="H7" s="22">
        <f>(Tabell1[Lavest (P10)]+0.42*Tabell1[Trolig]+Tabell1[Høyest (P90)])/2.42</f>
        <v>1</v>
      </c>
      <c r="I7" s="11">
        <f>(Tabell1[[#This Row],[Høyest (P90)]]-Tabell1[[#This Row],[Lavest (P10)]])/2.53</f>
        <v>0</v>
      </c>
      <c r="J7" s="5">
        <f ca="1">SUMPRODUCT(INDIRECT("Tabell13["&amp;Tabell1[[#This Row],[Navn]]&amp;"]"),Tabell13[[Forventning (P50)]:[Forventning (P50)]])</f>
        <v>0</v>
      </c>
      <c r="K7" s="12">
        <f ca="1">SQRT(SUMPRODUCT(INDIRECT("Tabell13["&amp;Tabell1[[#This Row],[Navn]]&amp;"]"),Tabell13[Varians]))</f>
        <v>0</v>
      </c>
      <c r="L7" s="12">
        <f ca="1">(Tabell1[[#This Row],[Forventning (P50)]]-1)*Tabell1[[#This Row],[Omfang]]</f>
        <v>0</v>
      </c>
      <c r="M7" s="5">
        <f ca="1">(Tabell1[[#This Row],[Standardavvik omfang]]*Tabell1[[#This Row],[Forventning (P50)]])^2+(Tabell1[[#This Row],[Standardavvik faktor]]*Tabell1[[#This Row],[Omfang]])^2+(Tabell1[[#This Row],[Standardavvik omfang]]*Tabell1[[#This Row],[Standardavvik faktor]])^2-Tabell1[[#This Row],[Standardavvik omfang]]^2</f>
        <v>0</v>
      </c>
      <c r="N7" s="5">
        <f ca="1">SQRT(Tabell1[[#This Row],[Varians]])</f>
        <v>0</v>
      </c>
      <c r="O7" s="19" t="e">
        <f ca="1">Tabell1[[#This Row],[Varians]]/(Tabell1[[#Totals],[Varians]]+Tabell13[[#Totals],[Varians]])</f>
        <v>#DIV/0!</v>
      </c>
    </row>
    <row r="8" spans="1:15" x14ac:dyDescent="0.25">
      <c r="A8" s="21">
        <v>7</v>
      </c>
      <c r="B8" s="21" t="str">
        <f>Tabell13[[#Headers],[Usikkerhetsfaktor 7]]</f>
        <v>Usikkerhetsfaktor 7</v>
      </c>
      <c r="C8" s="21"/>
      <c r="D8" s="22"/>
      <c r="E8" s="22">
        <v>1</v>
      </c>
      <c r="F8" s="22">
        <v>1</v>
      </c>
      <c r="G8" s="22">
        <v>1</v>
      </c>
      <c r="H8" s="22">
        <f>(Tabell1[Lavest (P10)]+0.42*Tabell1[Trolig]+Tabell1[Høyest (P90)])/2.42</f>
        <v>1</v>
      </c>
      <c r="I8" s="11">
        <f>(Tabell1[[#This Row],[Høyest (P90)]]-Tabell1[[#This Row],[Lavest (P10)]])/2.53</f>
        <v>0</v>
      </c>
      <c r="J8" s="5">
        <f ca="1">SUMPRODUCT(INDIRECT("Tabell13["&amp;Tabell1[[#This Row],[Navn]]&amp;"]"),Tabell13[[Forventning (P50)]:[Forventning (P50)]])</f>
        <v>0</v>
      </c>
      <c r="K8" s="12">
        <f ca="1">SQRT(SUMPRODUCT(INDIRECT("Tabell13["&amp;Tabell1[[#This Row],[Navn]]&amp;"]"),Tabell13[Varians]))</f>
        <v>0</v>
      </c>
      <c r="L8" s="12">
        <f ca="1">(Tabell1[[#This Row],[Forventning (P50)]]-1)*Tabell1[[#This Row],[Omfang]]</f>
        <v>0</v>
      </c>
      <c r="M8" s="5">
        <f ca="1">(Tabell1[[#This Row],[Standardavvik omfang]]*Tabell1[[#This Row],[Forventning (P50)]])^2+(Tabell1[[#This Row],[Standardavvik faktor]]*Tabell1[[#This Row],[Omfang]])^2+(Tabell1[[#This Row],[Standardavvik omfang]]*Tabell1[[#This Row],[Standardavvik faktor]])^2-Tabell1[[#This Row],[Standardavvik omfang]]^2</f>
        <v>0</v>
      </c>
      <c r="N8" s="5">
        <f ca="1">SQRT(Tabell1[[#This Row],[Varians]])</f>
        <v>0</v>
      </c>
      <c r="O8" s="19" t="e">
        <f ca="1">Tabell1[[#This Row],[Varians]]/(Tabell1[[#Totals],[Varians]]+Tabell13[[#Totals],[Varians]])</f>
        <v>#DIV/0!</v>
      </c>
    </row>
    <row r="9" spans="1:15" x14ac:dyDescent="0.25">
      <c r="A9" s="21">
        <v>8</v>
      </c>
      <c r="B9" s="21" t="str">
        <f>Tabell13[[#Headers],[Usikkerhetsfaktor 8]]</f>
        <v>Usikkerhetsfaktor 8</v>
      </c>
      <c r="C9" s="21"/>
      <c r="D9" s="22"/>
      <c r="E9" s="22">
        <v>1</v>
      </c>
      <c r="F9" s="22">
        <v>1</v>
      </c>
      <c r="G9" s="22">
        <v>1</v>
      </c>
      <c r="H9" s="22">
        <f>(Tabell1[Lavest (P10)]+0.42*Tabell1[Trolig]+Tabell1[Høyest (P90)])/2.42</f>
        <v>1</v>
      </c>
      <c r="I9" s="11">
        <f>(Tabell1[[#This Row],[Høyest (P90)]]-Tabell1[[#This Row],[Lavest (P10)]])/2.53</f>
        <v>0</v>
      </c>
      <c r="J9" s="5">
        <f ca="1">SUMPRODUCT(INDIRECT("Tabell13["&amp;Tabell1[[#This Row],[Navn]]&amp;"]"),Tabell13[[Forventning (P50)]:[Forventning (P50)]])</f>
        <v>0</v>
      </c>
      <c r="K9" s="12">
        <f ca="1">SQRT(SUMPRODUCT(INDIRECT("Tabell13["&amp;Tabell1[[#This Row],[Navn]]&amp;"]"),Tabell13[Varians]))</f>
        <v>0</v>
      </c>
      <c r="L9" s="12">
        <f ca="1">(Tabell1[[#This Row],[Forventning (P50)]]-1)*Tabell1[[#This Row],[Omfang]]</f>
        <v>0</v>
      </c>
      <c r="M9" s="5">
        <f ca="1">(Tabell1[[#This Row],[Standardavvik omfang]]*Tabell1[[#This Row],[Forventning (P50)]])^2+(Tabell1[[#This Row],[Standardavvik faktor]]*Tabell1[[#This Row],[Omfang]])^2+(Tabell1[[#This Row],[Standardavvik omfang]]*Tabell1[[#This Row],[Standardavvik faktor]])^2-Tabell1[[#This Row],[Standardavvik omfang]]^2</f>
        <v>0</v>
      </c>
      <c r="N9" s="5">
        <f ca="1">SQRT(Tabell1[[#This Row],[Varians]])</f>
        <v>0</v>
      </c>
      <c r="O9" s="19" t="e">
        <f ca="1">Tabell1[[#This Row],[Varians]]/(Tabell1[[#Totals],[Varians]]+Tabell13[[#Totals],[Varians]])</f>
        <v>#DIV/0!</v>
      </c>
    </row>
    <row r="10" spans="1:15" x14ac:dyDescent="0.25">
      <c r="A10" s="21">
        <v>9</v>
      </c>
      <c r="B10" s="21" t="str">
        <f>Tabell13[[#Headers],[Usikkerhetsfaktor 9]]</f>
        <v>Usikkerhetsfaktor 9</v>
      </c>
      <c r="C10" s="21"/>
      <c r="D10" s="22"/>
      <c r="E10" s="22">
        <v>1</v>
      </c>
      <c r="F10" s="22">
        <v>1</v>
      </c>
      <c r="G10" s="22">
        <v>1</v>
      </c>
      <c r="H10" s="22">
        <f>(Tabell1[Lavest (P10)]+0.42*Tabell1[Trolig]+Tabell1[Høyest (P90)])/2.42</f>
        <v>1</v>
      </c>
      <c r="I10" s="11">
        <f>(Tabell1[[#This Row],[Høyest (P90)]]-Tabell1[[#This Row],[Lavest (P10)]])/2.53</f>
        <v>0</v>
      </c>
      <c r="J10" s="5">
        <f ca="1">SUMPRODUCT(INDIRECT("Tabell13["&amp;Tabell1[[#This Row],[Navn]]&amp;"]"),Tabell13[[Forventning (P50)]:[Forventning (P50)]])</f>
        <v>0</v>
      </c>
      <c r="K10" s="12">
        <f ca="1">SQRT(SUMPRODUCT(INDIRECT("Tabell13["&amp;Tabell1[[#This Row],[Navn]]&amp;"]"),Tabell13[Varians]))</f>
        <v>0</v>
      </c>
      <c r="L10" s="12">
        <f ca="1">(Tabell1[[#This Row],[Forventning (P50)]]-1)*Tabell1[[#This Row],[Omfang]]</f>
        <v>0</v>
      </c>
      <c r="M10" s="5">
        <f ca="1">(Tabell1[[#This Row],[Standardavvik omfang]]*Tabell1[[#This Row],[Forventning (P50)]])^2+(Tabell1[[#This Row],[Standardavvik faktor]]*Tabell1[[#This Row],[Omfang]])^2+(Tabell1[[#This Row],[Standardavvik omfang]]*Tabell1[[#This Row],[Standardavvik faktor]])^2-Tabell1[[#This Row],[Standardavvik omfang]]^2</f>
        <v>0</v>
      </c>
      <c r="N10" s="5">
        <f ca="1">SQRT(Tabell1[[#This Row],[Varians]])</f>
        <v>0</v>
      </c>
      <c r="O10" s="19" t="e">
        <f ca="1">Tabell1[[#This Row],[Varians]]/(Tabell1[[#Totals],[Varians]]+Tabell13[[#Totals],[Varians]])</f>
        <v>#DIV/0!</v>
      </c>
    </row>
    <row r="11" spans="1:15" x14ac:dyDescent="0.25">
      <c r="A11" t="s">
        <v>2</v>
      </c>
      <c r="H11" s="3"/>
      <c r="I11" s="3"/>
      <c r="L11" s="4">
        <f ca="1">SUBTOTAL(109,Tabell1[Forventet faktortillegg])</f>
        <v>0</v>
      </c>
      <c r="M11" s="4">
        <f ca="1">SUBTOTAL(109,Tabell1[Varians])</f>
        <v>0</v>
      </c>
      <c r="N11" s="4">
        <f ca="1">SQRT(SUMSQ(Tabell1[Standardavvik]))</f>
        <v>0</v>
      </c>
      <c r="O11" s="20" t="e">
        <f ca="1">SUBTOTAL(109,Tabell1[Andel av usikkerhet])</f>
        <v>#DIV/0!</v>
      </c>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3"/>
  <sheetViews>
    <sheetView tabSelected="1" workbookViewId="0">
      <selection activeCell="A27" sqref="A27"/>
    </sheetView>
  </sheetViews>
  <sheetFormatPr baseColWidth="10" defaultRowHeight="15" x14ac:dyDescent="0.25"/>
  <cols>
    <col min="1" max="1" width="9.42578125" customWidth="1"/>
    <col min="2" max="2" width="26.7109375" customWidth="1"/>
    <col min="3" max="3" width="18.85546875" customWidth="1"/>
    <col min="4" max="4" width="24.42578125" customWidth="1"/>
  </cols>
  <sheetData>
    <row r="1" spans="1:21" ht="48" customHeight="1" x14ac:dyDescent="0.25">
      <c r="A1" s="30" t="s">
        <v>155</v>
      </c>
      <c r="B1" s="25" t="s">
        <v>156</v>
      </c>
      <c r="C1" s="25" t="s">
        <v>87</v>
      </c>
      <c r="D1" s="31" t="s">
        <v>187</v>
      </c>
      <c r="E1" s="32" t="s">
        <v>177</v>
      </c>
      <c r="F1" s="32" t="s">
        <v>176</v>
      </c>
      <c r="G1" s="32" t="s">
        <v>178</v>
      </c>
      <c r="H1" s="32" t="s">
        <v>179</v>
      </c>
      <c r="J1" s="32" t="s">
        <v>181</v>
      </c>
      <c r="K1" t="s">
        <v>182</v>
      </c>
      <c r="L1" s="32" t="s">
        <v>183</v>
      </c>
      <c r="M1" t="s">
        <v>184</v>
      </c>
      <c r="N1" s="32" t="s">
        <v>185</v>
      </c>
      <c r="O1" t="s">
        <v>186</v>
      </c>
      <c r="P1" t="s">
        <v>200</v>
      </c>
      <c r="R1" t="s">
        <v>201</v>
      </c>
      <c r="S1" s="32" t="s">
        <v>202</v>
      </c>
      <c r="T1" s="32" t="s">
        <v>203</v>
      </c>
      <c r="U1" s="32" t="s">
        <v>204</v>
      </c>
    </row>
    <row r="2" spans="1:21" x14ac:dyDescent="0.25">
      <c r="A2" s="26">
        <v>1</v>
      </c>
      <c r="B2" s="26" t="str">
        <f>Tabell13[[#This Row],[Navn]]</f>
        <v>Kostnadselement 1</v>
      </c>
      <c r="C2" s="27">
        <f>(Tabell13[Lavest (P10)]+0.42*Tabell13[Trolig]+Tabell13[Høyest (P90)])/2.42</f>
        <v>0</v>
      </c>
      <c r="D2" s="26"/>
      <c r="E2" s="33"/>
      <c r="F2" s="33">
        <f>1-E2</f>
        <v>1</v>
      </c>
      <c r="G2" s="34">
        <f>E2*C2</f>
        <v>0</v>
      </c>
      <c r="H2" s="34">
        <f>C2*F2</f>
        <v>0</v>
      </c>
      <c r="J2" s="34"/>
      <c r="K2" s="34"/>
      <c r="L2" s="34"/>
      <c r="M2" s="34"/>
      <c r="N2" s="34"/>
      <c r="O2" s="34"/>
      <c r="P2">
        <f>SUM(Tabell12[[#This Row],[2023]:[2028]])</f>
        <v>0</v>
      </c>
      <c r="R2">
        <v>2023</v>
      </c>
      <c r="T2" s="4">
        <f>J18-Tabell15[[#This Row],[Drift
'[1000 NOK']]]</f>
        <v>0</v>
      </c>
      <c r="U2">
        <f>Tabell15[[#This Row],[Drift
'[1000 NOK']]]+Tabell15[[#This Row],[Investering
'[1000 NOK']]]</f>
        <v>0</v>
      </c>
    </row>
    <row r="3" spans="1:21" x14ac:dyDescent="0.25">
      <c r="A3" s="21">
        <v>2</v>
      </c>
      <c r="B3" s="26" t="str">
        <f>Tabell13[[#This Row],[Navn]]</f>
        <v>Kostnadselement 2</v>
      </c>
      <c r="C3" s="28">
        <f>(Tabell13[Lavest (P10)]+0.42*Tabell13[Trolig]+Tabell13[Høyest (P90)])/2.42</f>
        <v>0</v>
      </c>
      <c r="D3" s="26"/>
      <c r="E3" s="33"/>
      <c r="F3" s="33">
        <f t="shared" ref="F3:F17" si="0">1-E3</f>
        <v>1</v>
      </c>
      <c r="G3" s="34">
        <f t="shared" ref="G3:G17" si="1">E3*C3</f>
        <v>0</v>
      </c>
      <c r="H3" s="34">
        <f t="shared" ref="H3:H17" si="2">C3*F3</f>
        <v>0</v>
      </c>
      <c r="J3" s="34"/>
      <c r="K3" s="34"/>
      <c r="L3" s="34"/>
      <c r="M3" s="34"/>
      <c r="N3" s="34"/>
      <c r="O3" s="34"/>
      <c r="P3">
        <f>SUM(Tabell12[[#This Row],[2023]:[2028]])</f>
        <v>0</v>
      </c>
      <c r="R3">
        <v>2024</v>
      </c>
      <c r="T3" s="4">
        <f>K18-Tabell15[[#This Row],[Drift
'[1000 NOK']]]</f>
        <v>0</v>
      </c>
      <c r="U3">
        <f>Tabell15[[#This Row],[Drift
'[1000 NOK']]]+Tabell15[[#This Row],[Investering
'[1000 NOK']]]</f>
        <v>0</v>
      </c>
    </row>
    <row r="4" spans="1:21" x14ac:dyDescent="0.25">
      <c r="A4" s="26">
        <v>3</v>
      </c>
      <c r="B4" s="26" t="str">
        <f>Tabell13[[#This Row],[Navn]]</f>
        <v>Kostnadselement 3</v>
      </c>
      <c r="C4" s="27">
        <f>(Tabell13[Lavest (P10)]+0.42*Tabell13[Trolig]+Tabell13[Høyest (P90)])/2.42</f>
        <v>0</v>
      </c>
      <c r="D4" s="26"/>
      <c r="E4" s="33"/>
      <c r="F4" s="33">
        <f t="shared" si="0"/>
        <v>1</v>
      </c>
      <c r="G4" s="34">
        <f t="shared" si="1"/>
        <v>0</v>
      </c>
      <c r="H4" s="34">
        <f t="shared" si="2"/>
        <v>0</v>
      </c>
      <c r="J4" s="34"/>
      <c r="K4" s="34"/>
      <c r="L4" s="34"/>
      <c r="M4" s="34"/>
      <c r="N4" s="34"/>
      <c r="O4" s="34"/>
      <c r="P4">
        <f>SUM(Tabell12[[#This Row],[2023]:[2028]])</f>
        <v>0</v>
      </c>
      <c r="R4">
        <v>2025</v>
      </c>
      <c r="T4" s="4">
        <f>L18-Tabell15[[#This Row],[Drift
'[1000 NOK']]]</f>
        <v>0</v>
      </c>
      <c r="U4">
        <f>Tabell15[[#This Row],[Drift
'[1000 NOK']]]+Tabell15[[#This Row],[Investering
'[1000 NOK']]]</f>
        <v>0</v>
      </c>
    </row>
    <row r="5" spans="1:21" x14ac:dyDescent="0.25">
      <c r="A5" s="21">
        <v>4</v>
      </c>
      <c r="B5" s="26" t="str">
        <f>Tabell13[[#This Row],[Navn]]</f>
        <v>Kostnadselement 4</v>
      </c>
      <c r="C5" s="28">
        <f>(Tabell13[Lavest (P10)]+0.42*Tabell13[Trolig]+Tabell13[Høyest (P90)])/2.42</f>
        <v>0</v>
      </c>
      <c r="D5" s="26"/>
      <c r="E5" s="33"/>
      <c r="F5" s="33">
        <f t="shared" si="0"/>
        <v>1</v>
      </c>
      <c r="G5" s="34">
        <f t="shared" si="1"/>
        <v>0</v>
      </c>
      <c r="H5" s="34">
        <f t="shared" si="2"/>
        <v>0</v>
      </c>
      <c r="J5" s="34"/>
      <c r="K5" s="34"/>
      <c r="L5" s="34"/>
      <c r="M5" s="34"/>
      <c r="N5" s="34"/>
      <c r="O5" s="34"/>
      <c r="P5">
        <f>SUM(Tabell12[[#This Row],[2023]:[2028]])</f>
        <v>0</v>
      </c>
      <c r="R5">
        <v>2026</v>
      </c>
      <c r="T5" s="4">
        <f>M18-Tabell15[[#This Row],[Drift
'[1000 NOK']]]</f>
        <v>0</v>
      </c>
      <c r="U5">
        <f>Tabell15[[#This Row],[Drift
'[1000 NOK']]]+Tabell15[[#This Row],[Investering
'[1000 NOK']]]</f>
        <v>0</v>
      </c>
    </row>
    <row r="6" spans="1:21" x14ac:dyDescent="0.25">
      <c r="A6" s="26">
        <v>5</v>
      </c>
      <c r="B6" s="26" t="str">
        <f>Tabell13[[#This Row],[Navn]]</f>
        <v>Kostnadselement 5</v>
      </c>
      <c r="C6" s="28">
        <f>(Tabell13[Lavest (P10)]+0.42*Tabell13[Trolig]+Tabell13[Høyest (P90)])/2.42</f>
        <v>0</v>
      </c>
      <c r="D6" s="26"/>
      <c r="E6" s="33"/>
      <c r="F6" s="33">
        <f t="shared" si="0"/>
        <v>1</v>
      </c>
      <c r="G6" s="34">
        <f t="shared" si="1"/>
        <v>0</v>
      </c>
      <c r="H6" s="34">
        <f t="shared" si="2"/>
        <v>0</v>
      </c>
      <c r="J6" s="34"/>
      <c r="K6" s="34"/>
      <c r="L6" s="34"/>
      <c r="M6" s="34"/>
      <c r="N6" s="34"/>
      <c r="O6" s="34"/>
      <c r="P6">
        <f>SUM(Tabell12[[#This Row],[2023]:[2028]])</f>
        <v>0</v>
      </c>
      <c r="R6">
        <v>2027</v>
      </c>
      <c r="T6" s="4">
        <f>N18-Tabell15[[#This Row],[Drift
'[1000 NOK']]]</f>
        <v>0</v>
      </c>
      <c r="U6">
        <f>Tabell15[[#This Row],[Drift
'[1000 NOK']]]+Tabell15[[#This Row],[Investering
'[1000 NOK']]]</f>
        <v>0</v>
      </c>
    </row>
    <row r="7" spans="1:21" x14ac:dyDescent="0.25">
      <c r="A7" s="21">
        <v>6</v>
      </c>
      <c r="B7" s="26" t="str">
        <f>Tabell13[[#This Row],[Navn]]</f>
        <v>Kostnadselement 6</v>
      </c>
      <c r="C7" s="28">
        <f>(Tabell13[Lavest (P10)]+0.42*Tabell13[Trolig]+Tabell13[Høyest (P90)])/2.42</f>
        <v>0</v>
      </c>
      <c r="D7" s="26"/>
      <c r="E7" s="33"/>
      <c r="F7" s="33">
        <f t="shared" si="0"/>
        <v>1</v>
      </c>
      <c r="G7" s="34">
        <f t="shared" si="1"/>
        <v>0</v>
      </c>
      <c r="H7" s="34">
        <f t="shared" si="2"/>
        <v>0</v>
      </c>
      <c r="J7" s="34"/>
      <c r="K7" s="34"/>
      <c r="L7" s="34"/>
      <c r="M7" s="34"/>
      <c r="N7" s="34"/>
      <c r="O7" s="34"/>
      <c r="P7">
        <f>SUM(Tabell12[[#This Row],[2023]:[2028]])</f>
        <v>0</v>
      </c>
      <c r="R7">
        <v>2028</v>
      </c>
      <c r="T7" s="4">
        <f>O17-Tabell15[[#This Row],[Drift
'[1000 NOK']]]</f>
        <v>0</v>
      </c>
      <c r="U7">
        <f>Tabell15[[#This Row],[Drift
'[1000 NOK']]]+Tabell15[[#This Row],[Investering
'[1000 NOK']]]</f>
        <v>0</v>
      </c>
    </row>
    <row r="8" spans="1:21" x14ac:dyDescent="0.25">
      <c r="A8" s="26">
        <v>7</v>
      </c>
      <c r="B8" s="26" t="str">
        <f>Tabell13[[#This Row],[Navn]]</f>
        <v>Kostnadselement 7</v>
      </c>
      <c r="C8" s="27">
        <f>(Tabell13[Lavest (P10)]+0.42*Tabell13[Trolig]+Tabell13[Høyest (P90)])/2.42</f>
        <v>0</v>
      </c>
      <c r="D8" s="26"/>
      <c r="E8" s="33"/>
      <c r="F8" s="33">
        <f t="shared" si="0"/>
        <v>1</v>
      </c>
      <c r="G8" s="34">
        <f t="shared" si="1"/>
        <v>0</v>
      </c>
      <c r="H8" s="34">
        <f t="shared" si="2"/>
        <v>0</v>
      </c>
      <c r="J8" s="34"/>
      <c r="K8" s="34"/>
      <c r="L8" s="34"/>
      <c r="M8" s="34"/>
      <c r="N8" s="34"/>
      <c r="O8" s="34"/>
      <c r="P8">
        <f>SUM(Tabell12[[#This Row],[2023]:[2028]])</f>
        <v>0</v>
      </c>
      <c r="R8" s="36" t="s">
        <v>205</v>
      </c>
      <c r="S8" s="36">
        <f>SUM(S2:S7)</f>
        <v>0</v>
      </c>
      <c r="T8" s="36">
        <f>SUM(T2:T7)</f>
        <v>0</v>
      </c>
      <c r="U8" s="36"/>
    </row>
    <row r="9" spans="1:21" x14ac:dyDescent="0.25">
      <c r="A9" s="21">
        <v>8</v>
      </c>
      <c r="B9" s="26" t="str">
        <f>Tabell13[[#This Row],[Navn]]</f>
        <v>Kostnadselement 8</v>
      </c>
      <c r="C9" s="27">
        <f>(Tabell13[Lavest (P10)]+0.42*Tabell13[Trolig]+Tabell13[Høyest (P90)])/2.42</f>
        <v>0</v>
      </c>
      <c r="D9" s="26"/>
      <c r="E9" s="33"/>
      <c r="F9" s="33">
        <f t="shared" si="0"/>
        <v>1</v>
      </c>
      <c r="G9" s="34">
        <f t="shared" si="1"/>
        <v>0</v>
      </c>
      <c r="H9" s="34">
        <f t="shared" si="2"/>
        <v>0</v>
      </c>
      <c r="J9" s="34"/>
      <c r="K9" s="34"/>
      <c r="L9" s="34"/>
      <c r="M9" s="34"/>
      <c r="N9" s="34"/>
      <c r="O9" s="34"/>
      <c r="P9">
        <f>SUM(Tabell12[[#This Row],[2023]:[2028]])</f>
        <v>0</v>
      </c>
    </row>
    <row r="10" spans="1:21" x14ac:dyDescent="0.25">
      <c r="A10" s="26">
        <v>9</v>
      </c>
      <c r="B10" s="26" t="str">
        <f>Tabell13[[#This Row],[Navn]]</f>
        <v>Kostnadselement 9</v>
      </c>
      <c r="C10" s="27">
        <f>(Tabell13[Lavest (P10)]+0.42*Tabell13[Trolig]+Tabell13[Høyest (P90)])/2.42</f>
        <v>0</v>
      </c>
      <c r="D10" s="26"/>
      <c r="E10" s="33"/>
      <c r="F10" s="33">
        <f t="shared" si="0"/>
        <v>1</v>
      </c>
      <c r="G10" s="34">
        <f t="shared" si="1"/>
        <v>0</v>
      </c>
      <c r="H10" s="34">
        <f t="shared" si="2"/>
        <v>0</v>
      </c>
      <c r="J10" s="34"/>
      <c r="K10" s="34"/>
      <c r="L10" s="34"/>
      <c r="M10" s="34"/>
      <c r="N10" s="34"/>
      <c r="O10" s="34"/>
      <c r="P10">
        <f>SUM(Tabell12[[#This Row],[2023]:[2028]])</f>
        <v>0</v>
      </c>
    </row>
    <row r="11" spans="1:21" x14ac:dyDescent="0.25">
      <c r="A11" s="21">
        <v>10</v>
      </c>
      <c r="B11" s="26" t="str">
        <f>Tabell13[[#This Row],[Navn]]</f>
        <v>Kostnadselement 10</v>
      </c>
      <c r="C11" s="28">
        <f>(Tabell13[Lavest (P10)]+0.42*Tabell13[Trolig]+Tabell13[Høyest (P90)])/2.42</f>
        <v>0</v>
      </c>
      <c r="D11" s="26"/>
      <c r="E11" s="33"/>
      <c r="F11" s="33">
        <f t="shared" si="0"/>
        <v>1</v>
      </c>
      <c r="G11" s="34">
        <f t="shared" si="1"/>
        <v>0</v>
      </c>
      <c r="H11" s="34">
        <f t="shared" si="2"/>
        <v>0</v>
      </c>
      <c r="J11" s="34"/>
      <c r="K11" s="34"/>
      <c r="L11" s="34"/>
      <c r="M11" s="34"/>
      <c r="N11" s="34"/>
      <c r="O11" s="34"/>
      <c r="P11">
        <f>SUM(Tabell12[[#This Row],[2023]:[2028]])</f>
        <v>0</v>
      </c>
    </row>
    <row r="12" spans="1:21" x14ac:dyDescent="0.25">
      <c r="A12" s="26">
        <v>11</v>
      </c>
      <c r="B12" s="26" t="str">
        <f>Tabell13[[#This Row],[Navn]]</f>
        <v>Kostnadselement 11</v>
      </c>
      <c r="C12" s="27">
        <f>(Tabell13[Lavest (P10)]+0.42*Tabell13[Trolig]+Tabell13[Høyest (P90)])/2.42</f>
        <v>0</v>
      </c>
      <c r="D12" s="26"/>
      <c r="E12" s="33"/>
      <c r="F12" s="33">
        <f t="shared" si="0"/>
        <v>1</v>
      </c>
      <c r="G12" s="34">
        <f t="shared" si="1"/>
        <v>0</v>
      </c>
      <c r="H12" s="34">
        <f t="shared" si="2"/>
        <v>0</v>
      </c>
      <c r="J12" s="34"/>
      <c r="K12" s="34"/>
      <c r="L12" s="34"/>
      <c r="M12" s="34"/>
      <c r="N12" s="34"/>
      <c r="O12" s="34"/>
      <c r="P12">
        <f>SUM(Tabell12[[#This Row],[2023]:[2028]])</f>
        <v>0</v>
      </c>
    </row>
    <row r="13" spans="1:21" x14ac:dyDescent="0.25">
      <c r="A13" s="21">
        <v>12</v>
      </c>
      <c r="B13" s="26" t="str">
        <f>Tabell13[[#This Row],[Navn]]</f>
        <v>Kostnadselement 12</v>
      </c>
      <c r="C13" s="28">
        <f>(Tabell13[Lavest (P10)]+0.42*Tabell13[Trolig]+Tabell13[Høyest (P90)])/2.42</f>
        <v>0</v>
      </c>
      <c r="D13" s="26"/>
      <c r="E13" s="33"/>
      <c r="F13" s="33">
        <f t="shared" si="0"/>
        <v>1</v>
      </c>
      <c r="G13" s="34">
        <f t="shared" si="1"/>
        <v>0</v>
      </c>
      <c r="H13" s="34">
        <f t="shared" si="2"/>
        <v>0</v>
      </c>
      <c r="J13" s="34"/>
      <c r="K13" s="34"/>
      <c r="L13" s="34"/>
      <c r="M13" s="34"/>
      <c r="N13" s="34"/>
      <c r="O13" s="34"/>
      <c r="P13">
        <f>SUM(Tabell12[[#This Row],[2023]:[2028]])</f>
        <v>0</v>
      </c>
    </row>
    <row r="14" spans="1:21" x14ac:dyDescent="0.25">
      <c r="A14" s="26">
        <v>13</v>
      </c>
      <c r="B14" s="26" t="str">
        <f>Tabell13[[#This Row],[Navn]]</f>
        <v>Kostnadselement 13</v>
      </c>
      <c r="C14" s="27">
        <f>(Tabell13[Lavest (P10)]+0.42*Tabell13[Trolig]+Tabell13[Høyest (P90)])/2.42</f>
        <v>0</v>
      </c>
      <c r="D14" s="26"/>
      <c r="E14" s="33"/>
      <c r="F14" s="33">
        <f t="shared" si="0"/>
        <v>1</v>
      </c>
      <c r="G14" s="34">
        <f t="shared" si="1"/>
        <v>0</v>
      </c>
      <c r="H14" s="34">
        <f t="shared" si="2"/>
        <v>0</v>
      </c>
      <c r="J14" s="34"/>
      <c r="K14" s="34"/>
      <c r="L14" s="34"/>
      <c r="M14" s="34"/>
      <c r="N14" s="34"/>
      <c r="O14" s="34"/>
      <c r="P14">
        <f>SUM(Tabell12[[#This Row],[2023]:[2028]])</f>
        <v>0</v>
      </c>
    </row>
    <row r="15" spans="1:21" x14ac:dyDescent="0.25">
      <c r="A15" s="21">
        <v>14</v>
      </c>
      <c r="B15" s="26" t="str">
        <f>Tabell13[[#This Row],[Navn]]</f>
        <v>Kostnadselement 14</v>
      </c>
      <c r="C15" s="28">
        <f>(Tabell13[Lavest (P10)]+0.42*Tabell13[Trolig]+Tabell13[Høyest (P90)])/2.42</f>
        <v>0</v>
      </c>
      <c r="D15" s="26"/>
      <c r="E15" s="33"/>
      <c r="F15" s="33">
        <f t="shared" si="0"/>
        <v>1</v>
      </c>
      <c r="G15" s="34">
        <f t="shared" si="1"/>
        <v>0</v>
      </c>
      <c r="H15" s="34">
        <f t="shared" si="2"/>
        <v>0</v>
      </c>
      <c r="J15" s="34"/>
      <c r="K15" s="34"/>
      <c r="L15" s="34"/>
      <c r="M15" s="34"/>
      <c r="N15" s="34"/>
      <c r="O15" s="34"/>
      <c r="P15">
        <f>SUM(Tabell12[[#This Row],[2023]:[2028]])</f>
        <v>0</v>
      </c>
    </row>
    <row r="16" spans="1:21" x14ac:dyDescent="0.25">
      <c r="A16" s="26">
        <v>15</v>
      </c>
      <c r="B16" s="26" t="str">
        <f>Tabell13[[#This Row],[Navn]]</f>
        <v>Kostnadselement 15</v>
      </c>
      <c r="C16" s="27">
        <f>(Tabell13[Lavest (P10)]+0.42*Tabell13[Trolig]+Tabell13[Høyest (P90)])/2.42</f>
        <v>0</v>
      </c>
      <c r="D16" s="26"/>
      <c r="E16" s="33"/>
      <c r="F16" s="33">
        <f t="shared" si="0"/>
        <v>1</v>
      </c>
      <c r="G16" s="34">
        <f t="shared" si="1"/>
        <v>0</v>
      </c>
      <c r="H16" s="34">
        <f t="shared" si="2"/>
        <v>0</v>
      </c>
      <c r="J16" s="34"/>
      <c r="K16" s="34"/>
      <c r="L16" s="34"/>
      <c r="M16" s="34"/>
      <c r="N16" s="34"/>
      <c r="O16" s="34"/>
      <c r="P16">
        <f>SUM(Tabell12[[#This Row],[2023]:[2028]])</f>
        <v>0</v>
      </c>
    </row>
    <row r="17" spans="1:16" x14ac:dyDescent="0.25">
      <c r="A17" s="21">
        <v>16</v>
      </c>
      <c r="B17" s="26" t="str">
        <f>Tabell13[[#This Row],[Navn]]</f>
        <v>Kostnadselement 16</v>
      </c>
      <c r="C17" s="28">
        <f>(Tabell13[Lavest (P10)]+0.42*Tabell13[Trolig]+Tabell13[Høyest (P90)])/2.42</f>
        <v>0</v>
      </c>
      <c r="D17" s="26"/>
      <c r="E17" s="33"/>
      <c r="F17" s="33">
        <f t="shared" si="0"/>
        <v>1</v>
      </c>
      <c r="G17" s="34">
        <f t="shared" si="1"/>
        <v>0</v>
      </c>
      <c r="H17" s="34">
        <f t="shared" si="2"/>
        <v>0</v>
      </c>
      <c r="J17" s="34"/>
      <c r="K17" s="34"/>
      <c r="L17" s="34"/>
      <c r="M17" s="34"/>
      <c r="N17" s="34"/>
      <c r="O17" s="34"/>
      <c r="P17">
        <f>SUM(Tabell12[[#This Row],[2023]:[2028]])</f>
        <v>0</v>
      </c>
    </row>
    <row r="18" spans="1:16" x14ac:dyDescent="0.25">
      <c r="A18" s="25" t="s">
        <v>2</v>
      </c>
      <c r="B18" s="25"/>
      <c r="C18" s="29">
        <f>SUBTOTAL(109,Tabell13[Forventning (P50)])</f>
        <v>0</v>
      </c>
      <c r="D18" s="31"/>
      <c r="G18" s="29">
        <f>SUM(G2:G17)</f>
        <v>0</v>
      </c>
      <c r="H18" s="29">
        <f>SUM(H2:H17)</f>
        <v>0</v>
      </c>
      <c r="J18" s="29">
        <f>SUM(J2:J17)</f>
        <v>0</v>
      </c>
      <c r="K18" s="29">
        <f t="shared" ref="K18:O18" si="3">SUM(K2:K17)</f>
        <v>0</v>
      </c>
      <c r="L18" s="29">
        <f t="shared" si="3"/>
        <v>0</v>
      </c>
      <c r="M18" s="29">
        <f t="shared" si="3"/>
        <v>0</v>
      </c>
      <c r="N18" s="29">
        <f t="shared" si="3"/>
        <v>0</v>
      </c>
      <c r="O18" s="29">
        <f t="shared" si="3"/>
        <v>0</v>
      </c>
      <c r="P18">
        <f>SUM(Tabell12[[#This Row],[2023]:[2028]])</f>
        <v>0</v>
      </c>
    </row>
    <row r="21" spans="1:16" x14ac:dyDescent="0.25">
      <c r="A21" t="s">
        <v>197</v>
      </c>
    </row>
    <row r="22" spans="1:16" x14ac:dyDescent="0.25">
      <c r="A22" t="s">
        <v>198</v>
      </c>
    </row>
    <row r="23" spans="1:16" x14ac:dyDescent="0.25">
      <c r="A23" t="s">
        <v>199</v>
      </c>
    </row>
    <row r="24" spans="1:16" x14ac:dyDescent="0.25">
      <c r="A24" t="s">
        <v>211</v>
      </c>
    </row>
    <row r="25" spans="1:16" x14ac:dyDescent="0.25">
      <c r="A25" t="s">
        <v>212</v>
      </c>
    </row>
    <row r="26" spans="1:16" x14ac:dyDescent="0.25">
      <c r="A26" t="s">
        <v>213</v>
      </c>
    </row>
    <row r="31" spans="1:16" x14ac:dyDescent="0.25">
      <c r="C31" s="36" t="s">
        <v>195</v>
      </c>
      <c r="D31" s="36" t="s">
        <v>180</v>
      </c>
      <c r="E31" s="36" t="s">
        <v>196</v>
      </c>
    </row>
    <row r="32" spans="1:16" x14ac:dyDescent="0.25">
      <c r="C32" s="36"/>
      <c r="D32" s="36" t="s">
        <v>193</v>
      </c>
      <c r="E32" s="37" t="e">
        <f>G18/C18</f>
        <v>#DIV/0!</v>
      </c>
    </row>
    <row r="33" spans="3:5" x14ac:dyDescent="0.25">
      <c r="C33" s="36"/>
      <c r="D33" s="36" t="s">
        <v>194</v>
      </c>
      <c r="E33" s="37" t="e">
        <f>H18/C18</f>
        <v>#DIV/0!</v>
      </c>
    </row>
  </sheetData>
  <pageMargins left="0.7" right="0.7" top="0.75" bottom="0.75" header="0.3" footer="0.3"/>
  <pageSetup paperSize="9" orientation="portrait" r:id="rId1"/>
  <headerFooter>
    <oddFooter>&amp;L&amp;1#&amp;"Calibri"&amp;6&amp;K000000Intern</oddFooter>
  </headerFooter>
  <legacy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H22" sqref="H22"/>
    </sheetView>
  </sheetViews>
  <sheetFormatPr baseColWidth="10" defaultRowHeight="15" x14ac:dyDescent="0.25"/>
  <cols>
    <col min="2" max="2" width="19.140625" bestFit="1" customWidth="1"/>
    <col min="5" max="5" width="14.5703125" customWidth="1"/>
  </cols>
  <sheetData>
    <row r="1" spans="1:5" ht="95.25" x14ac:dyDescent="0.25">
      <c r="A1" s="30" t="s">
        <v>155</v>
      </c>
      <c r="B1" s="25" t="s">
        <v>156</v>
      </c>
      <c r="C1" s="35" t="s">
        <v>188</v>
      </c>
      <c r="D1" s="35" t="s">
        <v>189</v>
      </c>
      <c r="E1" s="35" t="s">
        <v>190</v>
      </c>
    </row>
    <row r="2" spans="1:5" x14ac:dyDescent="0.25">
      <c r="A2" s="26">
        <v>1</v>
      </c>
      <c r="B2" s="26" t="s">
        <v>130</v>
      </c>
      <c r="C2" s="26"/>
      <c r="D2" s="26"/>
      <c r="E2" s="26"/>
    </row>
    <row r="3" spans="1:5" x14ac:dyDescent="0.25">
      <c r="A3" s="21">
        <v>2</v>
      </c>
      <c r="B3" s="21" t="s">
        <v>131</v>
      </c>
      <c r="C3" s="21"/>
      <c r="D3" s="21"/>
      <c r="E3" s="21"/>
    </row>
    <row r="4" spans="1:5" x14ac:dyDescent="0.25">
      <c r="A4" s="26">
        <v>3</v>
      </c>
      <c r="B4" s="26" t="s">
        <v>132</v>
      </c>
      <c r="C4" s="26"/>
      <c r="D4" s="26"/>
      <c r="E4" s="26"/>
    </row>
    <row r="5" spans="1:5" x14ac:dyDescent="0.25">
      <c r="A5" s="21">
        <v>4</v>
      </c>
      <c r="B5" s="21" t="s">
        <v>133</v>
      </c>
      <c r="C5" s="21"/>
      <c r="D5" s="21"/>
      <c r="E5" s="21"/>
    </row>
    <row r="6" spans="1:5" x14ac:dyDescent="0.25">
      <c r="A6" s="26">
        <v>5</v>
      </c>
      <c r="B6" s="26" t="s">
        <v>134</v>
      </c>
      <c r="C6" s="26"/>
      <c r="D6" s="26"/>
      <c r="E6" s="26"/>
    </row>
    <row r="7" spans="1:5" x14ac:dyDescent="0.25">
      <c r="A7" s="21">
        <v>6</v>
      </c>
      <c r="B7" s="21" t="s">
        <v>135</v>
      </c>
      <c r="C7" s="21"/>
      <c r="D7" s="21"/>
      <c r="E7" s="21"/>
    </row>
    <row r="8" spans="1:5" x14ac:dyDescent="0.25">
      <c r="A8" s="26">
        <v>7</v>
      </c>
      <c r="B8" s="26" t="s">
        <v>136</v>
      </c>
      <c r="C8" s="26"/>
      <c r="D8" s="26"/>
      <c r="E8" s="26"/>
    </row>
    <row r="9" spans="1:5" x14ac:dyDescent="0.25">
      <c r="A9" s="21">
        <v>8</v>
      </c>
      <c r="B9" s="21" t="s">
        <v>137</v>
      </c>
      <c r="C9" s="21"/>
      <c r="D9" s="21"/>
      <c r="E9" s="21"/>
    </row>
    <row r="10" spans="1:5" x14ac:dyDescent="0.25">
      <c r="A10" s="26">
        <v>9</v>
      </c>
      <c r="B10" s="26" t="s">
        <v>138</v>
      </c>
      <c r="C10" s="26"/>
      <c r="D10" s="26"/>
      <c r="E10" s="26"/>
    </row>
    <row r="11" spans="1:5" x14ac:dyDescent="0.25">
      <c r="A11" s="21">
        <v>10</v>
      </c>
      <c r="B11" s="21" t="s">
        <v>139</v>
      </c>
      <c r="C11" s="21"/>
      <c r="D11" s="21"/>
      <c r="E11" s="21"/>
    </row>
    <row r="12" spans="1:5" x14ac:dyDescent="0.25">
      <c r="A12" s="26">
        <v>11</v>
      </c>
      <c r="B12" s="26" t="s">
        <v>140</v>
      </c>
      <c r="C12" s="26"/>
      <c r="D12" s="26"/>
      <c r="E12" s="26"/>
    </row>
    <row r="13" spans="1:5" x14ac:dyDescent="0.25">
      <c r="A13" s="21">
        <v>12</v>
      </c>
      <c r="B13" s="21" t="s">
        <v>141</v>
      </c>
      <c r="C13" s="21"/>
      <c r="D13" s="21"/>
      <c r="E13" s="21"/>
    </row>
    <row r="14" spans="1:5" x14ac:dyDescent="0.25">
      <c r="A14" s="26">
        <v>13</v>
      </c>
      <c r="B14" s="26" t="s">
        <v>142</v>
      </c>
      <c r="C14" s="26"/>
      <c r="D14" s="26"/>
      <c r="E14" s="26"/>
    </row>
    <row r="15" spans="1:5" x14ac:dyDescent="0.25">
      <c r="A15" s="21">
        <v>14</v>
      </c>
      <c r="B15" s="21" t="s">
        <v>143</v>
      </c>
      <c r="C15" s="21"/>
      <c r="D15" s="21"/>
      <c r="E15" s="21"/>
    </row>
    <row r="16" spans="1:5" x14ac:dyDescent="0.25">
      <c r="A16" s="26">
        <v>15</v>
      </c>
      <c r="B16" s="26" t="s">
        <v>144</v>
      </c>
      <c r="C16" s="26"/>
      <c r="D16" s="26"/>
      <c r="E16" s="26"/>
    </row>
    <row r="17" spans="1:5" x14ac:dyDescent="0.25">
      <c r="A17" s="21">
        <v>16</v>
      </c>
      <c r="B17" s="21" t="s">
        <v>145</v>
      </c>
      <c r="C17" s="21"/>
      <c r="D17" s="21"/>
      <c r="E17" s="21"/>
    </row>
    <row r="18" spans="1:5" x14ac:dyDescent="0.25">
      <c r="C18" s="25"/>
      <c r="D18" s="25"/>
      <c r="E18" s="25"/>
    </row>
    <row r="20" spans="1:5" x14ac:dyDescent="0.25">
      <c r="B20" s="38"/>
      <c r="C20" s="39"/>
      <c r="D20" s="38" t="s">
        <v>208</v>
      </c>
    </row>
    <row r="21" spans="1:5" x14ac:dyDescent="0.25">
      <c r="B21" s="38" t="s">
        <v>191</v>
      </c>
      <c r="C21" s="39"/>
      <c r="D21" s="39">
        <v>854</v>
      </c>
    </row>
    <row r="22" spans="1:5" x14ac:dyDescent="0.25">
      <c r="B22" s="38" t="s">
        <v>192</v>
      </c>
      <c r="C22" s="39"/>
      <c r="D22" s="39">
        <v>719</v>
      </c>
    </row>
  </sheetData>
  <pageMargins left="0.7" right="0.7" top="0.75" bottom="0.75" header="0.3" footer="0.3"/>
  <pageSetup paperSize="9" orientation="portrait" r:id="rId1"/>
  <headerFooter>
    <oddFooter>&amp;L&amp;1#&amp;"Calibri"&amp;6&amp;K000000Intern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A2" sqref="A2"/>
    </sheetView>
  </sheetViews>
  <sheetFormatPr baseColWidth="10" defaultRowHeight="15" x14ac:dyDescent="0.25"/>
  <cols>
    <col min="1" max="1" width="10.140625" bestFit="1" customWidth="1"/>
    <col min="2" max="2" width="37.7109375" customWidth="1"/>
    <col min="3" max="3" width="38.140625" customWidth="1"/>
    <col min="4" max="4" width="28.140625" customWidth="1"/>
    <col min="5" max="5" width="35.28515625" customWidth="1"/>
  </cols>
  <sheetData>
    <row r="1" spans="1:5" x14ac:dyDescent="0.25">
      <c r="A1" t="s">
        <v>97</v>
      </c>
      <c r="B1" t="s">
        <v>98</v>
      </c>
      <c r="C1" t="s">
        <v>99</v>
      </c>
      <c r="D1" t="s">
        <v>100</v>
      </c>
      <c r="E1" t="s">
        <v>101</v>
      </c>
    </row>
    <row r="2" spans="1:5" x14ac:dyDescent="0.25">
      <c r="A2" s="13"/>
      <c r="B2" s="8"/>
      <c r="C2" s="8"/>
      <c r="D2" s="8"/>
      <c r="E2" s="8"/>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C2" sqref="C2"/>
    </sheetView>
  </sheetViews>
  <sheetFormatPr baseColWidth="10" defaultRowHeight="15" x14ac:dyDescent="0.25"/>
  <cols>
    <col min="1" max="1" width="5.85546875" customWidth="1"/>
    <col min="2" max="2" width="73.85546875" customWidth="1"/>
    <col min="3" max="5" width="13.5703125" customWidth="1"/>
    <col min="6" max="6" width="44" customWidth="1"/>
  </cols>
  <sheetData>
    <row r="1" spans="1:6" x14ac:dyDescent="0.25">
      <c r="A1" t="s">
        <v>6</v>
      </c>
      <c r="B1" t="s">
        <v>109</v>
      </c>
      <c r="C1" t="s">
        <v>106</v>
      </c>
      <c r="D1" t="s">
        <v>107</v>
      </c>
      <c r="E1" t="s">
        <v>108</v>
      </c>
      <c r="F1" t="s">
        <v>71</v>
      </c>
    </row>
    <row r="2" spans="1:6" ht="30" x14ac:dyDescent="0.25">
      <c r="A2" s="8">
        <v>1</v>
      </c>
      <c r="B2" s="8" t="s">
        <v>104</v>
      </c>
      <c r="C2" s="14" t="s">
        <v>119</v>
      </c>
      <c r="D2" s="14" t="s">
        <v>119</v>
      </c>
      <c r="E2" s="14" t="s">
        <v>119</v>
      </c>
      <c r="F2" s="8"/>
    </row>
    <row r="3" spans="1:6" ht="30" x14ac:dyDescent="0.25">
      <c r="A3" s="8">
        <v>2</v>
      </c>
      <c r="B3" s="8" t="s">
        <v>117</v>
      </c>
      <c r="C3" s="14" t="s">
        <v>119</v>
      </c>
      <c r="D3" s="14" t="s">
        <v>119</v>
      </c>
      <c r="E3" s="14" t="s">
        <v>119</v>
      </c>
      <c r="F3" s="8"/>
    </row>
    <row r="4" spans="1:6" ht="30" x14ac:dyDescent="0.25">
      <c r="A4" s="8">
        <v>3</v>
      </c>
      <c r="B4" s="8" t="s">
        <v>118</v>
      </c>
      <c r="C4" s="14" t="s">
        <v>119</v>
      </c>
      <c r="D4" s="14" t="s">
        <v>119</v>
      </c>
      <c r="E4" s="14" t="s">
        <v>119</v>
      </c>
      <c r="F4" s="8"/>
    </row>
    <row r="5" spans="1:6" ht="30" x14ac:dyDescent="0.25">
      <c r="A5" s="8">
        <v>4</v>
      </c>
      <c r="B5" s="8" t="s">
        <v>105</v>
      </c>
      <c r="C5" s="14" t="s">
        <v>119</v>
      </c>
      <c r="D5" s="14" t="s">
        <v>119</v>
      </c>
      <c r="E5" s="14" t="s">
        <v>119</v>
      </c>
      <c r="F5" s="8"/>
    </row>
    <row r="6" spans="1:6" x14ac:dyDescent="0.25">
      <c r="A6" s="8">
        <v>5</v>
      </c>
      <c r="B6" s="8" t="s">
        <v>110</v>
      </c>
      <c r="C6" s="14" t="s">
        <v>119</v>
      </c>
      <c r="D6" s="14" t="s">
        <v>119</v>
      </c>
      <c r="E6" s="14" t="s">
        <v>119</v>
      </c>
      <c r="F6" s="8"/>
    </row>
  </sheetData>
  <dataValidations count="1">
    <dataValidation type="list" allowBlank="1" showInputMessage="1" showErrorMessage="1" sqref="C2:E6">
      <formula1>"Ikke vurdert,JA,NEI (se kommentar)"</formula1>
    </dataValidation>
  </dataValidations>
  <pageMargins left="0.7" right="0.7" top="0.75" bottom="0.75" header="0.3" footer="0.3"/>
  <pageSetup paperSize="9" orientation="portrait" r:id="rId1"/>
  <headerFooter>
    <oddFooter>&amp;L&amp;1#&amp;"Calibri"&amp;6&amp;K000000Intern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 2 0 2 1 - 0 1 - 1 6 T 1 0 : 1 2 : 1 3 . 9 8 6 0 3 9 5 + 0 1 : 0 0 < / L a s t P r o c e s s e d T i m e > < / D a t a M o d e l i n g S a n d b o x . S e r i a l i z e d S a n d b o x E r r o r C a c h e > ] ] > < / 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D a t a M a s h u p   s q m i d = " 1 9 d 9 9 e e d - a 5 e 0 - 4 d 7 a - 8 5 d 7 - 3 d 1 4 6 e b 0 2 6 f 6 "   x m l n s = " h t t p : / / s c h e m a s . m i c r o s o f t . c o m / D a t a M a s h u p " > A A A A A B g D A A B Q S w M E F A A C A A g A T 2 Z X U u P 0 Y v O o A A A A + A A A A B I A H A B D b 2 5 m a W c v U G F j a 2 F n Z S 5 4 b W w g o h g A K K A U A A A A A A A A A A A A A A A A A A A A A A A A A A A A h Y 9 B D o I w F E S v Q r q n p V W J k k 9 Z u B U 1 M T F u E S o 0 w s f Q I t z N h U f y C p I o 6 s 7 l T N 4 k b x 6 3 O 0 R 9 V T p X 1 R h d Y 0 g 4 9 Y i j M K 0 z j X l I W n t y 5 y S S s E 3 S c 5 I r Z 4 D R B L 3 R I S m s v Q S M d V 1 H u w m t m 5 w J z + P s E K 9 2 a a G q x N V o b I K p I p 9 V 9 n 9 F J O x f M l J Q n 9 M Z X w g 6 9 T m w s Y Z Y 4 x c R g z H 1 g P 2 U s G x L 2 z Z K 4 t F d b 4 C N E d j 7 h X w C U E s D B B Q A A g A I A E 9 m V 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Z l d S K I p H u A 4 A A A A R A A A A E w A c A E Z v c m 1 1 b G F z L 1 N l Y 3 R p b 2 4 x L m 0 g o h g A K K A U A A A A A A A A A A A A A A A A A A A A A A A A A A A A K 0 5 N L s n M z 1 M I h t C G 1 g B Q S w E C L Q A U A A I A C A B P Z l d S 4 / R i 8 6 g A A A D 4 A A A A E g A A A A A A A A A A A A A A A A A A A A A A Q 2 9 u Z m l n L 1 B h Y 2 t h Z 2 U u e G 1 s U E s B A i 0 A F A A C A A g A T 2 Z X U g / K 6 a u k A A A A 6 Q A A A B M A A A A A A A A A A A A A A A A A 9 A A A A F t D b 2 5 0 Z W 5 0 X 1 R 5 c G V z X S 5 4 b W x Q S w E C L Q A U A A I A C A B P Z l d 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7 v G 8 l N o H + E i 6 Q E O / W x D W D g A A A A A C A A A A A A A D Z g A A w A A A A B A A A A B t X g 1 c x W S O L m P m J a F r L / i v A A A A A A S A A A C g A A A A E A A A A I 6 6 e H / W k 5 / / / 2 8 D l l 9 1 X A N Q A A A A D 4 S X D q J a z D P f 5 d P Y j D E q h g y z B r e C t f J h b K Z Q X j p w i 5 d r D c v 6 K D D / H P f R g 2 J U E i Z x j 7 a v E l g x R N n u z C / B d q n m E s e o 3 m i y r T f 6 Y S o A O Y 7 a 6 i U U A A A A h 5 M v 8 p 7 u m h 2 Q i + H 4 h p U 7 0 I 1 7 Y O 8 = < / D a t a M a s h u p > 
</file>

<file path=customXml/item13.xml>��< ? x m l   v e r s i o n = " 1 . 0 "   e n c o d i n g = " U T F - 1 6 " ? > < G e m i n i   x m l n s = " h t t p : / / g e m i n i / p i v o t c u s t o m i z a t i o n / S h o w I m p l i c i t M e a s u r e s " > < C u s t o m C o n t e n t > < ! [ C D A T A [ F a l s e ] ] > < / C u s t o m C o n t e n t > < / G e m i n i > 
</file>

<file path=customXml/item14.xml>��< ? x m l   v e r s i o n = " 1 . 0 "   e n c o d i n g = " U T F - 1 6 " ? > < G e m i n i   x m l n s = " h t t p : / / g e m i n i / p i v o t c u s t o m i z a t i o n / T a b l e C o u n t I n S a n d b o x " > < C u s t o m C o n t e n t > < ! [ C D A T A [ 2 ] ] > < / C u s t o m C o n t e n t > < / G e m i n i > 
</file>

<file path=customXml/item15.xml>��< ? x m l   v e r s i o n = " 1 . 0 "   e n c o d i n g = " U T F - 1 6 " ? > < G e m i n i   x m l n s = " h t t p : / / g e m i n i / p i v o t c u s t o m i z a t i o n / S h o w H i d d e n " > < C u s t o m C o n t e n t > < ! [ C D A T A [ T r u e ] ] > < / 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1 3 & 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X M L _ T a b e l l 1 3 " > < C u s t o m C o n t e n t > < ! [ C D A T A [ < T a b l e W i d g e t G r i d S e r i a l i z a t i o n   x m l n s : x s i = " h t t p : / / w w w . w 3 . o r g / 2 0 0 1 / X M L S c h e m a - i n s t a n c e "   x m l n s : x s d = " h t t p : / / w w w . w 3 . o r g / 2 0 0 1 / X M L S c h e m a " > < C o l u m n S u g g e s t e d T y p e   / > < C o l u m n F o r m a t   / > < C o l u m n A c c u r a c y   / > < C o l u m n C u r r e n c y S y m b o l   / > < C o l u m n P o s i t i v e P a t t e r n   / > < C o l u m n N e g a t i v e P a t t e r n   / > < C o l u m n W i d t h s > < i t e m > < k e y > < s t r i n g > K o s t e l e m e n t   # < / s t r i n g > < / k e y > < v a l u e > < i n t > 1 2 6 < / i n t > < / v a l u e > < / i t e m > < i t e m > < k e y > < s t r i n g > K o s t n a d s t y p e < / s t r i n g > < / k e y > < v a l u e > < i n t > 1 2 0 < / i n t > < / v a l u e > < / i t e m > < i t e m > < k e y > < s t r i n g > K o s t e l e m e n t < / s t r i n g > < / k e y > < v a l u e > < i n t > 1 1 6 < / i n t > < / v a l u e > < / i t e m > < i t e m > < k e y > < s t r i n g > R e g n s k a p < / s t r i n g > < / k e y > < v a l u e > < i n t > 9 5 < / i n t > < / v a l u e > < / i t e m > < i t e m > < k e y > < s t r i n g > B e s k r i v e l s e   a v   u s i k k e r h e t < / s t r i n g > < / k e y > < v a l u e > < i n t > 1 9 3 < / i n t > < / v a l u e > < / i t e m > < i t e m > < k e y > < s t r i n g > L a v e s t   ( P 1 0 ) < / s t r i n g > < / k e y > < v a l u e > < i n t > 1 1 0 < / i n t > < / v a l u e > < / i t e m > < i t e m > < k e y > < s t r i n g > T r o l i g < / s t r i n g > < / k e y > < v a l u e > < i n t > 7 0 < / i n t > < / v a l u e > < / i t e m > < i t e m > < k e y > < s t r i n g > H � y e s t   ( P 9 0 ) < / s t r i n g > < / k e y > < v a l u e > < i n t > 1 1 4 < / i n t > < / v a l u e > < / i t e m > < i t e m > < k e y > < s t r i n g > F o r v e n t n i n g   ( P 5 0 ) < / s t r i n g > < / k e y > < v a l u e > < i n t > 1 4 6 < / i n t > < / v a l u e > < / i t e m > < i t e m > < k e y > < s t r i n g > S t a n d a r d a v v i k < / s t r i n g > < / k e y > < v a l u e > < i n t > 1 2 3 < / i n t > < / v a l u e > < / i t e m > < i t e m > < k e y > < s t r i n g > V a r i a n s < / s t r i n g > < / k e y > < v a l u e > < i n t > 8 1 < / i n t > < / v a l u e > < / i t e m > < i t e m > < k e y > < s t r i n g > A n d e l   a v   u s i k k e r h e t < / s t r i n g > < / k e y > < v a l u e > < i n t > 1 5 9 < / i n t > < / v a l u e > < / i t e m > < i t e m > < k e y > < s t r i n g > O m f a n g s e n d r i n g e r < / s t r i n g > < / k e y > < v a l u e > < i n t > 1 5 2 < / i n t > < / v a l u e > < / i t e m > < i t e m > < k e y > < s t r i n g > P r o s j e k t s t y r i n g < / s t r i n g > < / k e y > < v a l u e > < i n t > 1 2 9 < / i n t > < / v a l u e > < / i t e m > < i t e m > < k e y > < s t r i n g > V a l u t a s v i n g n i n g e r < / s t r i n g > < / k e y > < v a l u e > < i n t > 1 4 7 < / i n t > < / v a l u e > < / i t e m > < i t e m > < k e y > < s t r i n g > S y k d o m < / s t r i n g > < / k e y > < v a l u e > < i n t > 8 5 < / i n t > < / v a l u e > < / i t e m > < i t e m > < k e y > < s t r i n g > F a k t o r   5 < / s t r i n g > < / k e y > < v a l u e > < i n t > 8 5 < / i n t > < / v a l u e > < / i t e m > < i t e m > < k e y > < s t r i n g > F a k t o r   6 < / s t r i n g > < / k e y > < v a l u e > < i n t > 8 5 < / i n t > < / v a l u e > < / i t e m > < i t e m > < k e y > < s t r i n g > F a k t o r   7 < / s t r i n g > < / k e y > < v a l u e > < i n t > 8 5 < / i n t > < / v a l u e > < / i t e m > < i t e m > < k e y > < s t r i n g > F a k t o r   8 < / s t r i n g > < / k e y > < v a l u e > < i n t > 8 5 < / i n t > < / v a l u e > < / i t e m > < i t e m > < k e y > < s t r i n g > F a k t o r   9 < / s t r i n g > < / k e y > < v a l u e > < i n t > 8 5 < / i n t > < / v a l u e > < / i t e m > < / C o l u m n W i d t h s > < C o l u m n D i s p l a y I n d e x > < i t e m > < k e y > < s t r i n g > K o s t e l e m e n t   # < / s t r i n g > < / k e y > < v a l u e > < i n t > 0 < / i n t > < / v a l u e > < / i t e m > < i t e m > < k e y > < s t r i n g > K o s t n a d s t y p e < / s t r i n g > < / k e y > < v a l u e > < i n t > 1 < / i n t > < / v a l u e > < / i t e m > < i t e m > < k e y > < s t r i n g > K o s t e l e m e n t < / s t r i n g > < / k e y > < v a l u e > < i n t > 2 < / i n t > < / v a l u e > < / i t e m > < i t e m > < k e y > < s t r i n g > R e g n s k a p < / s t r i n g > < / k e y > < v a l u e > < i n t > 3 < / i n t > < / v a l u e > < / i t e m > < i t e m > < k e y > < s t r i n g > B e s k r i v e l s e   a v   u s i k k e r h e t < / s t r i n g > < / k e y > < v a l u e > < i n t > 4 < / i n t > < / v a l u e > < / i t e m > < i t e m > < k e y > < s t r i n g > L a v e s t   ( P 1 0 ) < / s t r i n g > < / k e y > < v a l u e > < i n t > 5 < / i n t > < / v a l u e > < / i t e m > < i t e m > < k e y > < s t r i n g > T r o l i g < / s t r i n g > < / k e y > < v a l u e > < i n t > 6 < / i n t > < / v a l u e > < / i t e m > < i t e m > < k e y > < s t r i n g > H � y e s t   ( P 9 0 ) < / s t r i n g > < / k e y > < v a l u e > < i n t > 7 < / i n t > < / v a l u e > < / i t e m > < i t e m > < k e y > < s t r i n g > F o r v e n t n i n g   ( P 5 0 ) < / s t r i n g > < / k e y > < v a l u e > < i n t > 8 < / i n t > < / v a l u e > < / i t e m > < i t e m > < k e y > < s t r i n g > S t a n d a r d a v v i k < / s t r i n g > < / k e y > < v a l u e > < i n t > 9 < / i n t > < / v a l u e > < / i t e m > < i t e m > < k e y > < s t r i n g > V a r i a n s < / s t r i n g > < / k e y > < v a l u e > < i n t > 1 0 < / i n t > < / v a l u e > < / i t e m > < i t e m > < k e y > < s t r i n g > A n d e l   a v   u s i k k e r h e t < / s t r i n g > < / k e y > < v a l u e > < i n t > 1 1 < / i n t > < / v a l u e > < / i t e m > < i t e m > < k e y > < s t r i n g > O m f a n g s e n d r i n g e r < / s t r i n g > < / k e y > < v a l u e > < i n t > 1 2 < / i n t > < / v a l u e > < / i t e m > < i t e m > < k e y > < s t r i n g > P r o s j e k t s t y r i n g < / s t r i n g > < / k e y > < v a l u e > < i n t > 1 3 < / i n t > < / v a l u e > < / i t e m > < i t e m > < k e y > < s t r i n g > V a l u t a s v i n g n i n g e r < / s t r i n g > < / k e y > < v a l u e > < i n t > 1 4 < / i n t > < / v a l u e > < / i t e m > < i t e m > < k e y > < s t r i n g > S y k d o m < / s t r i n g > < / k e y > < v a l u e > < i n t > 1 5 < / i n t > < / v a l u e > < / i t e m > < i t e m > < k e y > < s t r i n g > F a k t o r   5 < / s t r i n g > < / k e y > < v a l u e > < i n t > 1 6 < / i n t > < / v a l u e > < / i t e m > < i t e m > < k e y > < s t r i n g > F a k t o r   6 < / s t r i n g > < / k e y > < v a l u e > < i n t > 1 7 < / i n t > < / v a l u e > < / i t e m > < i t e m > < k e y > < s t r i n g > F a k t o r   7 < / s t r i n g > < / k e y > < v a l u e > < i n t > 1 8 < / i n t > < / v a l u e > < / i t e m > < i t e m > < k e y > < s t r i n g > F a k t o r   8 < / s t r i n g > < / k e y > < v a l u e > < i n t > 1 9 < / i n t > < / v a l u e > < / i t e m > < i t e m > < k e y > < s t r i n g > F a k t o r   9 < / s t r i n g > < / k e y > < v a l u e > < i n t > 2 0 < / 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a n d b o x N o n E m p t y " > < C u s t o m C o n t e n t > < ! [ C D A T A [ 1 ] ] > < / C u s t o m C o n t e n t > < / G e m i n i > 
</file>

<file path=customXml/item20.xml>��< ? x m l   v e r s i o n = " 1 . 0 "   e n c o d i n g = " U T F - 1 6 " ? > < G e m i n i   x m l n s = " h t t p : / / g e m i n i / p i v o t c u s t o m i z a t i o n / R e l a t i o n s h i p A u t o D e t e c t i o n E n a b l e d " > < C u s t o m C o n t e n t > < ! [ C D A T A [ T r u e ] ] > < / C u s t o m C o n t e n t > < / G e m i n i > 
</file>

<file path=customXml/item21.xml><?xml version="1.0" encoding="utf-8"?>
<p:properties xmlns:p="http://schemas.microsoft.com/office/2006/metadata/properties" xmlns:xsi="http://www.w3.org/2001/XMLSchema-instance" xmlns:pc="http://schemas.microsoft.com/office/infopath/2007/PartnerControls">
  <documentManagement>
    <HemEventLookup xmlns="4a156ec3-6d04-4fa5-835b-f815fb9d17af"/>
  </documentManagement>
</p:properties>
</file>

<file path=customXml/item3.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 T a g s \ T a b l e s \ & a m p ; l t ; T a b l e s \ T a b e l l 1 3 & a m p ; g t ; & l t ; / K e y & g t ; & l t ; / D i a g r a m O b j e c t K e y & g t ; & l t ; D i a g r a m O b j e c t K e y & g t ; & l t ; K e y & g t ; D y n a m i c   T a g s \ T a b l e s \ & a m p ; l t ; T a b l e s \ T a b e l l 1 & a m p ; g t ; & l t ; / K e y & g t ; & l t ; / D i a g r a m O b j e c t K e y & g t ; & l t ; D i a g r a m O b j e c t K e y & g t ; & l t ; K e y & g t ; T a b l e s \ T a b e l l 1 3 & l t ; / K e y & g t ; & l t ; / D i a g r a m O b j e c t K e y & g t ; & l t ; D i a g r a m O b j e c t K e y & g t ; & l t ; K e y & g t ; T a b l e s \ T a b e l l 1 3 \ C o l u m n s \ K o s t e l e m e n t   # & l t ; / K e y & g t ; & l t ; / D i a g r a m O b j e c t K e y & g t ; & l t ; D i a g r a m O b j e c t K e y & g t ; & l t ; K e y & g t ; T a b l e s \ T a b e l l 1 3 \ C o l u m n s \ K o s t n a d s t y p e & l t ; / K e y & g t ; & l t ; / D i a g r a m O b j e c t K e y & g t ; & l t ; D i a g r a m O b j e c t K e y & g t ; & l t ; K e y & g t ; T a b l e s \ T a b e l l 1 3 \ C o l u m n s \ K o s t e l e m e n t & l t ; / K e y & g t ; & l t ; / D i a g r a m O b j e c t K e y & g t ; & l t ; D i a g r a m O b j e c t K e y & g t ; & l t ; K e y & g t ; T a b l e s \ T a b e l l 1 3 \ C o l u m n s \ R e g n s k a p & l t ; / K e y & g t ; & l t ; / D i a g r a m O b j e c t K e y & g t ; & l t ; D i a g r a m O b j e c t K e y & g t ; & l t ; K e y & g t ; T a b l e s \ T a b e l l 1 3 \ C o l u m n s \ B e s k r i v e l s e   a v   u s i k k e r h e t & l t ; / K e y & g t ; & l t ; / D i a g r a m O b j e c t K e y & g t ; & l t ; D i a g r a m O b j e c t K e y & g t ; & l t ; K e y & g t ; T a b l e s \ T a b e l l 1 3 \ C o l u m n s \ L a v e s t   ( P 1 0 ) & l t ; / K e y & g t ; & l t ; / D i a g r a m O b j e c t K e y & g t ; & l t ; D i a g r a m O b j e c t K e y & g t ; & l t ; K e y & g t ; T a b l e s \ T a b e l l 1 3 \ C o l u m n s \ T r o l i g & l t ; / K e y & g t ; & l t ; / D i a g r a m O b j e c t K e y & g t ; & l t ; D i a g r a m O b j e c t K e y & g t ; & l t ; K e y & g t ; T a b l e s \ T a b e l l 1 3 \ C o l u m n s \ H � y e s t   ( P 9 0 ) & l t ; / K e y & g t ; & l t ; / D i a g r a m O b j e c t K e y & g t ; & l t ; D i a g r a m O b j e c t K e y & g t ; & l t ; K e y & g t ; T a b l e s \ T a b e l l 1 3 \ C o l u m n s \ F o r v e n t n i n g   ( P 5 0 ) & l t ; / K e y & g t ; & l t ; / D i a g r a m O b j e c t K e y & g t ; & l t ; D i a g r a m O b j e c t K e y & g t ; & l t ; K e y & g t ; T a b l e s \ T a b e l l 1 3 \ C o l u m n s \ S t a n d a r d a v v i k & l t ; / K e y & g t ; & l t ; / D i a g r a m O b j e c t K e y & g t ; & l t ; D i a g r a m O b j e c t K e y & g t ; & l t ; K e y & g t ; T a b l e s \ T a b e l l 1 3 \ C o l u m n s \ V a r i a n s & l t ; / K e y & g t ; & l t ; / D i a g r a m O b j e c t K e y & g t ; & l t ; D i a g r a m O b j e c t K e y & g t ; & l t ; K e y & g t ; T a b l e s \ T a b e l l 1 3 \ C o l u m n s \ A n d e l   a v   u s i k k e r h e t & l t ; / K e y & g t ; & l t ; / D i a g r a m O b j e c t K e y & g t ; & l t ; D i a g r a m O b j e c t K e y & g t ; & l t ; K e y & g t ; T a b l e s \ T a b e l l 1 3 \ C o l u m n s \ O m f a n g s e n d r i n g e r & l t ; / K e y & g t ; & l t ; / D i a g r a m O b j e c t K e y & g t ; & l t ; D i a g r a m O b j e c t K e y & g t ; & l t ; K e y & g t ; T a b l e s \ T a b e l l 1 3 \ C o l u m n s \ P r o s j e k t s t y r i n g & l t ; / K e y & g t ; & l t ; / D i a g r a m O b j e c t K e y & g t ; & l t ; D i a g r a m O b j e c t K e y & g t ; & l t ; K e y & g t ; T a b l e s \ T a b e l l 1 3 \ C o l u m n s \ V a l u t a s v i n g n i n g e r & l t ; / K e y & g t ; & l t ; / D i a g r a m O b j e c t K e y & g t ; & l t ; D i a g r a m O b j e c t K e y & g t ; & l t ; K e y & g t ; T a b l e s \ T a b e l l 1 3 \ C o l u m n s \ S y k d o m & l t ; / K e y & g t ; & l t ; / D i a g r a m O b j e c t K e y & g t ; & l t ; D i a g r a m O b j e c t K e y & g t ; & l t ; K e y & g t ; T a b l e s \ T a b e l l 1 3 \ C o l u m n s \ F a k t o r   5 & l t ; / K e y & g t ; & l t ; / D i a g r a m O b j e c t K e y & g t ; & l t ; D i a g r a m O b j e c t K e y & g t ; & l t ; K e y & g t ; T a b l e s \ T a b e l l 1 3 \ C o l u m n s \ F a k t o r   6 & l t ; / K e y & g t ; & l t ; / D i a g r a m O b j e c t K e y & g t ; & l t ; D i a g r a m O b j e c t K e y & g t ; & l t ; K e y & g t ; T a b l e s \ T a b e l l 1 3 \ C o l u m n s \ F a k t o r   7 & l t ; / K e y & g t ; & l t ; / D i a g r a m O b j e c t K e y & g t ; & l t ; D i a g r a m O b j e c t K e y & g t ; & l t ; K e y & g t ; T a b l e s \ T a b e l l 1 3 \ C o l u m n s \ F a k t o r   8 & l t ; / K e y & g t ; & l t ; / D i a g r a m O b j e c t K e y & g t ; & l t ; D i a g r a m O b j e c t K e y & g t ; & l t ; K e y & g t ; T a b l e s \ T a b e l l 1 3 \ C o l u m n s \ F a k t o r   9 & l t ; / K e y & g t ; & l t ; / D i a g r a m O b j e c t K e y & g t ; & l t ; D i a g r a m O b j e c t K e y & g t ; & l t ; K e y & g t ; T a b l e s \ T a b e l l 1 & l t ; / K e y & g t ; & l t ; / D i a g r a m O b j e c t K e y & g t ; & l t ; D i a g r a m O b j e c t K e y & g t ; & l t ; K e y & g t ; T a b l e s \ T a b e l l 1 \ C o l u m n s \ F a k t o r   # & l t ; / K e y & g t ; & l t ; / D i a g r a m O b j e c t K e y & g t ; & l t ; D i a g r a m O b j e c t K e y & g t ; & l t ; K e y & g t ; T a b l e s \ T a b e l l 1 \ C o l u m n s \ F a k t o r & l t ; / K e y & g t ; & l t ; / D i a g r a m O b j e c t K e y & g t ; & l t ; D i a g r a m O b j e c t K e y & g t ; & l t ; K e y & g t ; T a b l e s \ T a b e l l 1 \ C o l u m n s \ B e s k r i v e l s e   a v   u s i k k e r h e t & l t ; / K e y & g t ; & l t ; / D i a g r a m O b j e c t K e y & g t ; & l t ; D i a g r a m O b j e c t K e y & g t ; & l t ; K e y & g t ; T a b l e s \ T a b e l l 1 \ C o l u m n s \ L a v e s t   ( P 1 0 ) & l t ; / K e y & g t ; & l t ; / D i a g r a m O b j e c t K e y & g t ; & l t ; D i a g r a m O b j e c t K e y & g t ; & l t ; K e y & g t ; T a b l e s \ T a b e l l 1 \ C o l u m n s \ T r o l i g & l t ; / K e y & g t ; & l t ; / D i a g r a m O b j e c t K e y & g t ; & l t ; D i a g r a m O b j e c t K e y & g t ; & l t ; K e y & g t ; T a b l e s \ T a b e l l 1 \ C o l u m n s \ H � y e s t   ( P 9 0 ) & l t ; / K e y & g t ; & l t ; / D i a g r a m O b j e c t K e y & g t ; & l t ; D i a g r a m O b j e c t K e y & g t ; & l t ; K e y & g t ; T a b l e s \ T a b e l l 1 \ C o l u m n s \ F o r v e n t n i n g   ( P 5 0 ) & l t ; / K e y & g t ; & l t ; / D i a g r a m O b j e c t K e y & g t ; & l t ; D i a g r a m O b j e c t K e y & g t ; & l t ; K e y & g t ; T a b l e s \ T a b e l l 1 \ C o l u m n s \ S t a n d a r d a v v i k   f a k t o r & l t ; / K e y & g t ; & l t ; / D i a g r a m O b j e c t K e y & g t ; & l t ; D i a g r a m O b j e c t K e y & g t ; & l t ; K e y & g t ; T a b l e s \ T a b e l l 1 \ C o l u m n s \ O m f a n g & l t ; / K e y & g t ; & l t ; / D i a g r a m O b j e c t K e y & g t ; & l t ; D i a g r a m O b j e c t K e y & g t ; & l t ; K e y & g t ; T a b l e s \ T a b e l l 1 \ C o l u m n s \ S t a n d a r d a v v i k   o m f a n g & l t ; / K e y & g t ; & l t ; / D i a g r a m O b j e c t K e y & g t ; & l t ; D i a g r a m O b j e c t K e y & g t ; & l t ; K e y & g t ; T a b l e s \ T a b e l l 1 \ C o l u m n s \ F o r v e n t e t   f a k t o r t i l l e g g & l t ; / K e y & g t ; & l t ; / D i a g r a m O b j e c t K e y & g t ; & l t ; D i a g r a m O b j e c t K e y & g t ; & l t ; K e y & g t ; T a b l e s \ T a b e l l 1 \ C o l u m n s \ V a r i a n s & l t ; / K e y & g t ; & l t ; / D i a g r a m O b j e c t K e y & g t ; & l t ; D i a g r a m O b j e c t K e y & g t ; & l t ; K e y & g t ; T a b l e s \ T a b e l l 1 \ C o l u m n s \ S t a n d a r d a v v i k & l t ; / K e y & g t ; & l t ; / D i a g r a m O b j e c t K e y & g t ; & l t ; D i a g r a m O b j e c t K e y & g t ; & l t ; K e y & g t ; T a b l e s \ T a b e l l 1 \ M e a s u r e s \ S u m   a v   T r o l i g & l t ; / K e y & g t ; & l t ; / D i a g r a m O b j e c t K e y & g t ; & l t ; D i a g r a m O b j e c t K e y & g t ; & l t ; K e y & g t ; T a b l e s \ T a b e l l 1 \ S u m   a v   T r o l i g \ A d d i t i o n a l   I n f o \ I m p l i s i t t   m � l & l t ; / K e y & g t ; & l t ; / D i a g r a m O b j e c t K e y & g t ; & l t ; D i a g r a m O b j e c t K e y & g t ; & l t ; K e y & g t ; T a b l e s \ T a b e l l 1 \ M e a s u r e s \ S u m   a v   V a r i a n s & l t ; / K e y & g t ; & l t ; / D i a g r a m O b j e c t K e y & g t ; & l t ; D i a g r a m O b j e c t K e y & g t ; & l t ; K e y & g t ; T a b l e s \ T a b e l l 1 \ S u m   a v   V a r i a n s \ A d d i t i o n a l   I n f o \ I m p l i s i t t   m � l & l t ; / K e y & g t ; & l t ; / D i a g r a m O b j e c t K e y & g t ; & l t ; / A l l K e y s & g t ; & l t ; S e l e c t e d K e y s & g t ; & l t ; D i a g r a m O b j e c t K e y & g t ; & l t ; K e y & g t ; T a b l e s \ T a b e l l 1 & 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 T a g s \ T a b l e s \ & a m p ; l t ; T a b l e s \ T a b e l l 1 3 & a m p ; g t ; & l t ; / K e y & g t ; & l t ; / a : K e y & g t ; & l t ; a : V a l u e   i : t y p e = " D i a g r a m D i s p l a y T a g V i e w S t a t e " & g t ; & l t ; I s N o t F i l t e r e d O u t & g t ; t r u e & l t ; / I s N o t F i l t e r e d O u t & g t ; & l t ; / a : V a l u e & g t ; & l t ; / a : K e y V a l u e O f D i a g r a m O b j e c t K e y a n y T y p e z b w N T n L X & g t ; & l t ; a : K e y V a l u e O f D i a g r a m O b j e c t K e y a n y T y p e z b w N T n L X & g t ; & l t ; a : K e y & g t ; & l t ; K e y & g t ; D y n a m i c   T a g s \ T a b l e s \ & a m p ; l t ; T a b l e s \ T a b e l l 1 & a m p ; g t ; & l t ; / K e y & g t ; & l t ; / a : K e y & g t ; & l t ; a : V a l u e   i : t y p e = " D i a g r a m D i s p l a y T a g V i e w S t a t e " & g t ; & l t ; I s N o t F i l t e r e d O u t & g t ; t r u e & l t ; / I s N o t F i l t e r e d O u t & g t ; & l t ; / a : V a l u e & g t ; & l t ; / a : K e y V a l u e O f D i a g r a m O b j e c t K e y a n y T y p e z b w N T n L X & g t ; & l t ; a : K e y V a l u e O f D i a g r a m O b j e c t K e y a n y T y p e z b w N T n L X & g t ; & l t ; a : K e y & g t ; & l t ; K e y & g t ; T a b l e s \ T a b e l l 1 3 & l t ; / K e y & g t ; & l t ; / a : K e y & g t ; & l t ; a : V a l u e   i : t y p e = " D i a g r a m D i s p l a y N o d e V i e w S t a t e " & g t ; & l t ; H e i g h t & g t ; 3 4 2 & l t ; / H e i g h t & g t ; & l t ; I s E x p a n d e d & g t ; t r u e & l t ; / I s E x p a n d e d & g t ; & l t ; L a y e d O u t & g t ; t r u e & l t ; / L a y e d O u t & g t ; & l t ; W i d t h & g t ; 3 0 7 & l t ; / W i d t h & g t ; & l t ; / a : V a l u e & g t ; & l t ; / a : K e y V a l u e O f D i a g r a m O b j e c t K e y a n y T y p e z b w N T n L X & g t ; & l t ; a : K e y V a l u e O f D i a g r a m O b j e c t K e y a n y T y p e z b w N T n L X & g t ; & l t ; a : K e y & g t ; & l t ; K e y & g t ; T a b l e s \ T a b e l l 1 3 \ C o l u m n s \ K o s t e l e m e n t   # & l t ; / K e y & g t ; & l t ; / a : K e y & g t ; & l t ; a : V a l u e   i : t y p e = " D i a g r a m D i s p l a y N o d e V i e w S t a t e " & g t ; & l t ; H e i g h t & g t ; 1 5 0 & l t ; / H e i g h t & g t ; & l t ; I s E x p a n d e d & g t ; t r u e & l t ; / I s E x p a n d e d & g t ; & l t ; W i d t h & g t ; 2 0 0 & l t ; / W i d t h & g t ; & l t ; / a : V a l u e & g t ; & l t ; / a : K e y V a l u e O f D i a g r a m O b j e c t K e y a n y T y p e z b w N T n L X & g t ; & l t ; a : K e y V a l u e O f D i a g r a m O b j e c t K e y a n y T y p e z b w N T n L X & g t ; & l t ; a : K e y & g t ; & l t ; K e y & g t ; T a b l e s \ T a b e l l 1 3 \ C o l u m n s \ K o s t n a d s t y p e & l t ; / K e y & g t ; & l t ; / a : K e y & g t ; & l t ; a : V a l u e   i : t y p e = " D i a g r a m D i s p l a y N o d e V i e w S t a t e " & g t ; & l t ; H e i g h t & g t ; 1 5 0 & l t ; / H e i g h t & g t ; & l t ; I s E x p a n d e d & g t ; t r u e & l t ; / I s E x p a n d e d & g t ; & l t ; W i d t h & g t ; 2 0 0 & l t ; / W i d t h & g t ; & l t ; / a : V a l u e & g t ; & l t ; / a : K e y V a l u e O f D i a g r a m O b j e c t K e y a n y T y p e z b w N T n L X & g t ; & l t ; a : K e y V a l u e O f D i a g r a m O b j e c t K e y a n y T y p e z b w N T n L X & g t ; & l t ; a : K e y & g t ; & l t ; K e y & g t ; T a b l e s \ T a b e l l 1 3 \ C o l u m n s \ K o s t e l e m e n t & l t ; / K e y & g t ; & l t ; / a : K e y & g t ; & l t ; a : V a l u e   i : t y p e = " D i a g r a m D i s p l a y N o d e V i e w S t a t e " & g t ; & l t ; H e i g h t & g t ; 1 5 0 & l t ; / H e i g h t & g t ; & l t ; I s E x p a n d e d & g t ; t r u e & l t ; / I s E x p a n d e d & g t ; & l t ; W i d t h & g t ; 2 0 0 & l t ; / W i d t h & g t ; & l t ; / a : V a l u e & g t ; & l t ; / a : K e y V a l u e O f D i a g r a m O b j e c t K e y a n y T y p e z b w N T n L X & g t ; & l t ; a : K e y V a l u e O f D i a g r a m O b j e c t K e y a n y T y p e z b w N T n L X & g t ; & l t ; a : K e y & g t ; & l t ; K e y & g t ; T a b l e s \ T a b e l l 1 3 \ C o l u m n s \ R e g n s k a p & l t ; / K e y & g t ; & l t ; / a : K e y & g t ; & l t ; a : V a l u e   i : t y p e = " D i a g r a m D i s p l a y N o d e V i e w S t a t e " & g t ; & l t ; H e i g h t & g t ; 1 5 0 & l t ; / H e i g h t & g t ; & l t ; I s E x p a n d e d & g t ; t r u e & l t ; / I s E x p a n d e d & g t ; & l t ; W i d t h & g t ; 2 0 0 & l t ; / W i d t h & g t ; & l t ; / a : V a l u e & g t ; & l t ; / a : K e y V a l u e O f D i a g r a m O b j e c t K e y a n y T y p e z b w N T n L X & g t ; & l t ; a : K e y V a l u e O f D i a g r a m O b j e c t K e y a n y T y p e z b w N T n L X & g t ; & l t ; a : K e y & g t ; & l t ; K e y & g t ; T a b l e s \ T a b e l l 1 3 \ C o l u m n s \ B e s k r i v e l s e   a v   u s i k k e r h e t & l t ; / K e y & g t ; & l t ; / a : K e y & g t ; & l t ; a : V a l u e   i : t y p e = " D i a g r a m D i s p l a y N o d e V i e w S t a t e " & g t ; & l t ; H e i g h t & g t ; 1 5 0 & l t ; / H e i g h t & g t ; & l t ; I s E x p a n d e d & g t ; t r u e & l t ; / I s E x p a n d e d & g t ; & l t ; W i d t h & g t ; 2 0 0 & l t ; / W i d t h & g t ; & l t ; / a : V a l u e & g t ; & l t ; / a : K e y V a l u e O f D i a g r a m O b j e c t K e y a n y T y p e z b w N T n L X & g t ; & l t ; a : K e y V a l u e O f D i a g r a m O b j e c t K e y a n y T y p e z b w N T n L X & g t ; & l t ; a : K e y & g t ; & l t ; K e y & g t ; T a b l e s \ T a b e l l 1 3 \ C o l u m n s \ L a v e s t   ( P 1 0 ) & l t ; / K e y & g t ; & l t ; / a : K e y & g t ; & l t ; a : V a l u e   i : t y p e = " D i a g r a m D i s p l a y N o d e V i e w S t a t e " & g t ; & l t ; H e i g h t & g t ; 1 5 0 & l t ; / H e i g h t & g t ; & l t ; I s E x p a n d e d & g t ; t r u e & l t ; / I s E x p a n d e d & g t ; & l t ; W i d t h & g t ; 2 0 0 & l t ; / W i d t h & g t ; & l t ; / a : V a l u e & g t ; & l t ; / a : K e y V a l u e O f D i a g r a m O b j e c t K e y a n y T y p e z b w N T n L X & g t ; & l t ; a : K e y V a l u e O f D i a g r a m O b j e c t K e y a n y T y p e z b w N T n L X & g t ; & l t ; a : K e y & g t ; & l t ; K e y & g t ; T a b l e s \ T a b e l l 1 3 \ C o l u m n s \ T r o l i g & l t ; / K e y & g t ; & l t ; / a : K e y & g t ; & l t ; a : V a l u e   i : t y p e = " D i a g r a m D i s p l a y N o d e V i e w S t a t e " & g t ; & l t ; H e i g h t & g t ; 1 5 0 & l t ; / H e i g h t & g t ; & l t ; I s E x p a n d e d & g t ; t r u e & l t ; / I s E x p a n d e d & g t ; & l t ; W i d t h & g t ; 2 0 0 & l t ; / W i d t h & g t ; & l t ; / a : V a l u e & g t ; & l t ; / a : K e y V a l u e O f D i a g r a m O b j e c t K e y a n y T y p e z b w N T n L X & g t ; & l t ; a : K e y V a l u e O f D i a g r a m O b j e c t K e y a n y T y p e z b w N T n L X & g t ; & l t ; a : K e y & g t ; & l t ; K e y & g t ; T a b l e s \ T a b e l l 1 3 \ C o l u m n s \ H � y e s t   ( P 9 0 ) & l t ; / K e y & g t ; & l t ; / a : K e y & g t ; & l t ; a : V a l u e   i : t y p e = " D i a g r a m D i s p l a y N o d e V i e w S t a t e " & g t ; & l t ; H e i g h t & g t ; 1 5 0 & l t ; / H e i g h t & g t ; & l t ; I s E x p a n d e d & g t ; t r u e & l t ; / I s E x p a n d e d & g t ; & l t ; W i d t h & g t ; 2 0 0 & l t ; / W i d t h & g t ; & l t ; / a : V a l u e & g t ; & l t ; / a : K e y V a l u e O f D i a g r a m O b j e c t K e y a n y T y p e z b w N T n L X & g t ; & l t ; a : K e y V a l u e O f D i a g r a m O b j e c t K e y a n y T y p e z b w N T n L X & g t ; & l t ; a : K e y & g t ; & l t ; K e y & g t ; T a b l e s \ T a b e l l 1 3 \ C o l u m n s \ F o r v e n t n i n g   ( P 5 0 ) & l t ; / K e y & g t ; & l t ; / a : K e y & g t ; & l t ; a : V a l u e   i : t y p e = " D i a g r a m D i s p l a y N o d e V i e w S t a t e " & g t ; & l t ; H e i g h t & g t ; 1 5 0 & l t ; / H e i g h t & g t ; & l t ; I s E x p a n d e d & g t ; t r u e & l t ; / I s E x p a n d e d & g t ; & l t ; W i d t h & g t ; 2 0 0 & l t ; / W i d t h & g t ; & l t ; / a : V a l u e & g t ; & l t ; / a : K e y V a l u e O f D i a g r a m O b j e c t K e y a n y T y p e z b w N T n L X & g t ; & l t ; a : K e y V a l u e O f D i a g r a m O b j e c t K e y a n y T y p e z b w N T n L X & g t ; & l t ; a : K e y & g t ; & l t ; K e y & g t ; T a b l e s \ T a b e l l 1 3 \ C o l u m n s \ S t a n d a r d a v v i k & l t ; / K e y & g t ; & l t ; / a : K e y & g t ; & l t ; a : V a l u e   i : t y p e = " D i a g r a m D i s p l a y N o d e V i e w S t a t e " & g t ; & l t ; H e i g h t & g t ; 1 5 0 & l t ; / H e i g h t & g t ; & l t ; I s E x p a n d e d & g t ; t r u e & l t ; / I s E x p a n d e d & g t ; & l t ; W i d t h & g t ; 2 0 0 & l t ; / W i d t h & g t ; & l t ; / a : V a l u e & g t ; & l t ; / a : K e y V a l u e O f D i a g r a m O b j e c t K e y a n y T y p e z b w N T n L X & g t ; & l t ; a : K e y V a l u e O f D i a g r a m O b j e c t K e y a n y T y p e z b w N T n L X & g t ; & l t ; a : K e y & g t ; & l t ; K e y & g t ; T a b l e s \ T a b e l l 1 3 \ C o l u m n s \ V a r i a n s & l t ; / K e y & g t ; & l t ; / a : K e y & g t ; & l t ; a : V a l u e   i : t y p e = " D i a g r a m D i s p l a y N o d e V i e w S t a t e " & g t ; & l t ; H e i g h t & g t ; 1 5 0 & l t ; / H e i g h t & g t ; & l t ; I s E x p a n d e d & g t ; t r u e & l t ; / I s E x p a n d e d & g t ; & l t ; W i d t h & g t ; 2 0 0 & l t ; / W i d t h & g t ; & l t ; / a : V a l u e & g t ; & l t ; / a : K e y V a l u e O f D i a g r a m O b j e c t K e y a n y T y p e z b w N T n L X & g t ; & l t ; a : K e y V a l u e O f D i a g r a m O b j e c t K e y a n y T y p e z b w N T n L X & g t ; & l t ; a : K e y & g t ; & l t ; K e y & g t ; T a b l e s \ T a b e l l 1 3 \ C o l u m n s \ A n d e l   a v   u s i k k e r h e t & l t ; / K e y & g t ; & l t ; / a : K e y & g t ; & l t ; a : V a l u e   i : t y p e = " D i a g r a m D i s p l a y N o d e V i e w S t a t e " & g t ; & l t ; H e i g h t & g t ; 1 5 0 & l t ; / H e i g h t & g t ; & l t ; I s E x p a n d e d & g t ; t r u e & l t ; / I s E x p a n d e d & g t ; & l t ; W i d t h & g t ; 2 0 0 & l t ; / W i d t h & g t ; & l t ; / a : V a l u e & g t ; & l t ; / a : K e y V a l u e O f D i a g r a m O b j e c t K e y a n y T y p e z b w N T n L X & g t ; & l t ; a : K e y V a l u e O f D i a g r a m O b j e c t K e y a n y T y p e z b w N T n L X & g t ; & l t ; a : K e y & g t ; & l t ; K e y & g t ; T a b l e s \ T a b e l l 1 3 \ C o l u m n s \ O m f a n g s e n d r i n g e r & l t ; / K e y & g t ; & l t ; / a : K e y & g t ; & l t ; a : V a l u e   i : t y p e = " D i a g r a m D i s p l a y N o d e V i e w S t a t e " & g t ; & l t ; H e i g h t & g t ; 1 5 0 & l t ; / H e i g h t & g t ; & l t ; I s E x p a n d e d & g t ; t r u e & l t ; / I s E x p a n d e d & g t ; & l t ; W i d t h & g t ; 2 0 0 & l t ; / W i d t h & g t ; & l t ; / a : V a l u e & g t ; & l t ; / a : K e y V a l u e O f D i a g r a m O b j e c t K e y a n y T y p e z b w N T n L X & g t ; & l t ; a : K e y V a l u e O f D i a g r a m O b j e c t K e y a n y T y p e z b w N T n L X & g t ; & l t ; a : K e y & g t ; & l t ; K e y & g t ; T a b l e s \ T a b e l l 1 3 \ C o l u m n s \ P r o s j e k t s t y r i n g & l t ; / K e y & g t ; & l t ; / a : K e y & g t ; & l t ; a : V a l u e   i : t y p e = " D i a g r a m D i s p l a y N o d e V i e w S t a t e " & g t ; & l t ; H e i g h t & g t ; 1 5 0 & l t ; / H e i g h t & g t ; & l t ; I s E x p a n d e d & g t ; t r u e & l t ; / I s E x p a n d e d & g t ; & l t ; W i d t h & g t ; 2 0 0 & l t ; / W i d t h & g t ; & l t ; / a : V a l u e & g t ; & l t ; / a : K e y V a l u e O f D i a g r a m O b j e c t K e y a n y T y p e z b w N T n L X & g t ; & l t ; a : K e y V a l u e O f D i a g r a m O b j e c t K e y a n y T y p e z b w N T n L X & g t ; & l t ; a : K e y & g t ; & l t ; K e y & g t ; T a b l e s \ T a b e l l 1 3 \ C o l u m n s \ V a l u t a s v i n g n i n g e r & l t ; / K e y & g t ; & l t ; / a : K e y & g t ; & l t ; a : V a l u e   i : t y p e = " D i a g r a m D i s p l a y N o d e V i e w S t a t e " & g t ; & l t ; H e i g h t & g t ; 1 5 0 & l t ; / H e i g h t & g t ; & l t ; I s E x p a n d e d & g t ; t r u e & l t ; / I s E x p a n d e d & g t ; & l t ; W i d t h & g t ; 2 0 0 & l t ; / W i d t h & g t ; & l t ; / a : V a l u e & g t ; & l t ; / a : K e y V a l u e O f D i a g r a m O b j e c t K e y a n y T y p e z b w N T n L X & g t ; & l t ; a : K e y V a l u e O f D i a g r a m O b j e c t K e y a n y T y p e z b w N T n L X & g t ; & l t ; a : K e y & g t ; & l t ; K e y & g t ; T a b l e s \ T a b e l l 1 3 \ C o l u m n s \ S y k d o m & l t ; / K e y & g t ; & l t ; / a : K e y & g t ; & l t ; a : V a l u e   i : t y p e = " D i a g r a m D i s p l a y N o d e V i e w S t a t e " & g t ; & l t ; H e i g h t & g t ; 1 5 0 & l t ; / H e i g h t & g t ; & l t ; I s E x p a n d e d & g t ; t r u e & l t ; / I s E x p a n d e d & g t ; & l t ; W i d t h & g t ; 2 0 0 & l t ; / W i d t h & g t ; & l t ; / a : V a l u e & g t ; & l t ; / a : K e y V a l u e O f D i a g r a m O b j e c t K e y a n y T y p e z b w N T n L X & g t ; & l t ; a : K e y V a l u e O f D i a g r a m O b j e c t K e y a n y T y p e z b w N T n L X & g t ; & l t ; a : K e y & g t ; & l t ; K e y & g t ; T a b l e s \ T a b e l l 1 3 \ C o l u m n s \ F a k t o r   5 & l t ; / K e y & g t ; & l t ; / a : K e y & g t ; & l t ; a : V a l u e   i : t y p e = " D i a g r a m D i s p l a y N o d e V i e w S t a t e " & g t ; & l t ; H e i g h t & g t ; 1 5 0 & l t ; / H e i g h t & g t ; & l t ; I s E x p a n d e d & g t ; t r u e & l t ; / I s E x p a n d e d & g t ; & l t ; W i d t h & g t ; 2 0 0 & l t ; / W i d t h & g t ; & l t ; / a : V a l u e & g t ; & l t ; / a : K e y V a l u e O f D i a g r a m O b j e c t K e y a n y T y p e z b w N T n L X & g t ; & l t ; a : K e y V a l u e O f D i a g r a m O b j e c t K e y a n y T y p e z b w N T n L X & g t ; & l t ; a : K e y & g t ; & l t ; K e y & g t ; T a b l e s \ T a b e l l 1 3 \ C o l u m n s \ F a k t o r   6 & l t ; / K e y & g t ; & l t ; / a : K e y & g t ; & l t ; a : V a l u e   i : t y p e = " D i a g r a m D i s p l a y N o d e V i e w S t a t e " & g t ; & l t ; H e i g h t & g t ; 1 5 0 & l t ; / H e i g h t & g t ; & l t ; I s E x p a n d e d & g t ; t r u e & l t ; / I s E x p a n d e d & g t ; & l t ; W i d t h & g t ; 2 0 0 & l t ; / W i d t h & g t ; & l t ; / a : V a l u e & g t ; & l t ; / a : K e y V a l u e O f D i a g r a m O b j e c t K e y a n y T y p e z b w N T n L X & g t ; & l t ; a : K e y V a l u e O f D i a g r a m O b j e c t K e y a n y T y p e z b w N T n L X & g t ; & l t ; a : K e y & g t ; & l t ; K e y & g t ; T a b l e s \ T a b e l l 1 3 \ C o l u m n s \ F a k t o r   7 & l t ; / K e y & g t ; & l t ; / a : K e y & g t ; & l t ; a : V a l u e   i : t y p e = " D i a g r a m D i s p l a y N o d e V i e w S t a t e " & g t ; & l t ; H e i g h t & g t ; 1 5 0 & l t ; / H e i g h t & g t ; & l t ; I s E x p a n d e d & g t ; t r u e & l t ; / I s E x p a n d e d & g t ; & l t ; W i d t h & g t ; 2 0 0 & l t ; / W i d t h & g t ; & l t ; / a : V a l u e & g t ; & l t ; / a : K e y V a l u e O f D i a g r a m O b j e c t K e y a n y T y p e z b w N T n L X & g t ; & l t ; a : K e y V a l u e O f D i a g r a m O b j e c t K e y a n y T y p e z b w N T n L X & g t ; & l t ; a : K e y & g t ; & l t ; K e y & g t ; T a b l e s \ T a b e l l 1 3 \ C o l u m n s \ F a k t o r   8 & l t ; / K e y & g t ; & l t ; / a : K e y & g t ; & l t ; a : V a l u e   i : t y p e = " D i a g r a m D i s p l a y N o d e V i e w S t a t e " & g t ; & l t ; H e i g h t & g t ; 1 5 0 & l t ; / H e i g h t & g t ; & l t ; I s E x p a n d e d & g t ; t r u e & l t ; / I s E x p a n d e d & g t ; & l t ; W i d t h & g t ; 2 0 0 & l t ; / W i d t h & g t ; & l t ; / a : V a l u e & g t ; & l t ; / a : K e y V a l u e O f D i a g r a m O b j e c t K e y a n y T y p e z b w N T n L X & g t ; & l t ; a : K e y V a l u e O f D i a g r a m O b j e c t K e y a n y T y p e z b w N T n L X & g t ; & l t ; a : K e y & g t ; & l t ; K e y & g t ; T a b l e s \ T a b e l l 1 3 \ C o l u m n s \ F a k t o r   9 & l t ; / K e y & g t ; & l t ; / a : K e y & g t ; & l t ; a : V a l u e   i : t y p e = " D i a g r a m D i s p l a y N o d e V i e w S t a t e " & g t ; & l t ; H e i g h t & g t ; 1 5 0 & l t ; / H e i g h t & g t ; & l t ; I s E x p a n d e d & g t ; t r u e & l t ; / I s E x p a n d e d & g t ; & l t ; W i d t h & g t ; 2 0 0 & l t ; / W i d t h & g t ; & l t ; / a : V a l u e & g t ; & l t ; / a : K e y V a l u e O f D i a g r a m O b j e c t K e y a n y T y p e z b w N T n L X & g t ; & l t ; a : K e y V a l u e O f D i a g r a m O b j e c t K e y a n y T y p e z b w N T n L X & g t ; & l t ; a : K e y & g t ; & l t ; K e y & g t ; T a b l e s \ T a b e l l 1 & l t ; / K e y & g t ; & l t ; / a : K e y & g t ; & l t ; a : V a l u e   i : t y p e = " D i a g r a m D i s p l a y N o d e V i e w S t a t e " & g t ; & l t ; H e i g h t & g t ; 3 4 7 & l t ; / H e i g h t & g t ; & l t ; I s E x p a n d e d & g t ; t r u e & l t ; / I s E x p a n d e d & g t ; & l t ; L a y e d O u t & g t ; t r u e & l t ; / L a y e d O u t & g t ; & l t ; L e f t & g t ; 3 2 9 . 9 0 3 8 1 0 5 6 7 6 6 5 8 & l t ; / L e f t & g t ; & l t ; T a b I n d e x & g t ; 1 & l t ; / T a b I n d e x & g t ; & l t ; W i d t h & g t ; 4 1 9 & l t ; / W i d t h & g t ; & l t ; / a : V a l u e & g t ; & l t ; / a : K e y V a l u e O f D i a g r a m O b j e c t K e y a n y T y p e z b w N T n L X & g t ; & l t ; a : K e y V a l u e O f D i a g r a m O b j e c t K e y a n y T y p e z b w N T n L X & g t ; & l t ; a : K e y & g t ; & l t ; K e y & g t ; T a b l e s \ T a b e l l 1 \ C o l u m n s \ F a k t o r   # & l t ; / K e y & g t ; & l t ; / a : K e y & g t ; & l t ; a : V a l u e   i : t y p e = " D i a g r a m D i s p l a y N o d e V i e w S t a t e " & g t ; & l t ; H e i g h t & g t ; 1 5 0 & l t ; / H e i g h t & g t ; & l t ; I s E x p a n d e d & g t ; t r u e & l t ; / I s E x p a n d e d & g t ; & l t ; W i d t h & g t ; 2 0 0 & l t ; / W i d t h & g t ; & l t ; / a : V a l u e & g t ; & l t ; / a : K e y V a l u e O f D i a g r a m O b j e c t K e y a n y T y p e z b w N T n L X & g t ; & l t ; a : K e y V a l u e O f D i a g r a m O b j e c t K e y a n y T y p e z b w N T n L X & g t ; & l t ; a : K e y & g t ; & l t ; K e y & g t ; T a b l e s \ T a b e l l 1 \ C o l u m n s \ F a k t o r & l t ; / K e y & g t ; & l t ; / a : K e y & g t ; & l t ; a : V a l u e   i : t y p e = " D i a g r a m D i s p l a y N o d e V i e w S t a t e " & g t ; & l t ; H e i g h t & g t ; 1 5 0 & l t ; / H e i g h t & g t ; & l t ; I s E x p a n d e d & g t ; t r u e & l t ; / I s E x p a n d e d & g t ; & l t ; W i d t h & g t ; 2 0 0 & l t ; / W i d t h & g t ; & l t ; / a : V a l u e & g t ; & l t ; / a : K e y V a l u e O f D i a g r a m O b j e c t K e y a n y T y p e z b w N T n L X & g t ; & l t ; a : K e y V a l u e O f D i a g r a m O b j e c t K e y a n y T y p e z b w N T n L X & g t ; & l t ; a : K e y & g t ; & l t ; K e y & g t ; T a b l e s \ T a b e l l 1 \ C o l u m n s \ B e s k r i v e l s e   a v   u s i k k e r h e t & l t ; / K e y & g t ; & l t ; / a : K e y & g t ; & l t ; a : V a l u e   i : t y p e = " D i a g r a m D i s p l a y N o d e V i e w S t a t e " & g t ; & l t ; H e i g h t & g t ; 1 5 0 & l t ; / H e i g h t & g t ; & l t ; I s E x p a n d e d & g t ; t r u e & l t ; / I s E x p a n d e d & g t ; & l t ; W i d t h & g t ; 2 0 0 & l t ; / W i d t h & g t ; & l t ; / a : V a l u e & g t ; & l t ; / a : K e y V a l u e O f D i a g r a m O b j e c t K e y a n y T y p e z b w N T n L X & g t ; & l t ; a : K e y V a l u e O f D i a g r a m O b j e c t K e y a n y T y p e z b w N T n L X & g t ; & l t ; a : K e y & g t ; & l t ; K e y & g t ; T a b l e s \ T a b e l l 1 \ C o l u m n s \ L a v e s t   ( P 1 0 ) & l t ; / K e y & g t ; & l t ; / a : K e y & g t ; & l t ; a : V a l u e   i : t y p e = " D i a g r a m D i s p l a y N o d e V i e w S t a t e " & g t ; & l t ; H e i g h t & g t ; 1 5 0 & l t ; / H e i g h t & g t ; & l t ; I s E x p a n d e d & g t ; t r u e & l t ; / I s E x p a n d e d & g t ; & l t ; W i d t h & g t ; 2 0 0 & l t ; / W i d t h & g t ; & l t ; / a : V a l u e & g t ; & l t ; / a : K e y V a l u e O f D i a g r a m O b j e c t K e y a n y T y p e z b w N T n L X & g t ; & l t ; a : K e y V a l u e O f D i a g r a m O b j e c t K e y a n y T y p e z b w N T n L X & g t ; & l t ; a : K e y & g t ; & l t ; K e y & g t ; T a b l e s \ T a b e l l 1 \ C o l u m n s \ T r o l i g & l t ; / K e y & g t ; & l t ; / a : K e y & g t ; & l t ; a : V a l u e   i : t y p e = " D i a g r a m D i s p l a y N o d e V i e w S t a t e " & g t ; & l t ; H e i g h t & g t ; 1 5 0 & l t ; / H e i g h t & g t ; & l t ; I s E x p a n d e d & g t ; t r u e & l t ; / I s E x p a n d e d & g t ; & l t ; W i d t h & g t ; 2 0 0 & l t ; / W i d t h & g t ; & l t ; / a : V a l u e & g t ; & l t ; / a : K e y V a l u e O f D i a g r a m O b j e c t K e y a n y T y p e z b w N T n L X & g t ; & l t ; a : K e y V a l u e O f D i a g r a m O b j e c t K e y a n y T y p e z b w N T n L X & g t ; & l t ; a : K e y & g t ; & l t ; K e y & g t ; T a b l e s \ T a b e l l 1 \ C o l u m n s \ H � y e s t   ( P 9 0 ) & l t ; / K e y & g t ; & l t ; / a : K e y & g t ; & l t ; a : V a l u e   i : t y p e = " D i a g r a m D i s p l a y N o d e V i e w S t a t e " & g t ; & l t ; H e i g h t & g t ; 1 5 0 & l t ; / H e i g h t & g t ; & l t ; I s E x p a n d e d & g t ; t r u e & l t ; / I s E x p a n d e d & g t ; & l t ; W i d t h & g t ; 2 0 0 & l t ; / W i d t h & g t ; & l t ; / a : V a l u e & g t ; & l t ; / a : K e y V a l u e O f D i a g r a m O b j e c t K e y a n y T y p e z b w N T n L X & g t ; & l t ; a : K e y V a l u e O f D i a g r a m O b j e c t K e y a n y T y p e z b w N T n L X & g t ; & l t ; a : K e y & g t ; & l t ; K e y & g t ; T a b l e s \ T a b e l l 1 \ C o l u m n s \ F o r v e n t n i n g   ( P 5 0 ) & l t ; / K e y & g t ; & l t ; / a : K e y & g t ; & l t ; a : V a l u e 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  f a k t o r & l t ; / K e y & g t ; & l t ; / a : K e y & g t ; & l t ; a : V a l u e   i : t y p e = " D i a g r a m D i s p l a y N o d e V i e w S t a t e " & g t ; & l t ; H e i g h t & g t ; 1 5 0 & l t ; / H e i g h t & g t ; & l t ; I s E x p a n d e d & g t ; t r u e & l t ; / I s E x p a n d e d & g t ; & l t ; W i d t h & g t ; 2 0 0 & l t ; / W i d t h & g t ; & l t ; / a : V a l u e & g t ; & l t ; / a : K e y V a l u e O f D i a g r a m O b j e c t K e y a n y T y p e z b w N T n L X & g t ; & l t ; a : K e y V a l u e O f D i a g r a m O b j e c t K e y a n y T y p e z b w N T n L X & g t ; & l t ; a : K e y & g t ; & l t ; K e y & g t ; T a b l e s \ T a b e l l 1 \ C o l u m n s \ O m f a n g & 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  o m f a n g & l t ; / K e y & g t ; & l t ; / a : K e y & g t ; & l t ; a : V a l u e   i : t y p e = " D i a g r a m D i s p l a y N o d e V i e w S t a t e " & g t ; & l t ; H e i g h t & g t ; 1 5 0 & l t ; / H e i g h t & g t ; & l t ; I s E x p a n d e d & g t ; t r u e & l t ; / I s E x p a n d e d & g t ; & l t ; W i d t h & g t ; 2 0 0 & l t ; / W i d t h & g t ; & l t ; / a : V a l u e & g t ; & l t ; / a : K e y V a l u e O f D i a g r a m O b j e c t K e y a n y T y p e z b w N T n L X & g t ; & l t ; a : K e y V a l u e O f D i a g r a m O b j e c t K e y a n y T y p e z b w N T n L X & g t ; & l t ; a : K e y & g t ; & l t ; K e y & g t ; T a b l e s \ T a b e l l 1 \ C o l u m n s \ F o r v e n t e t   f a k t o r t i l l e g g & l t ; / K e y & g t ; & l t ; / a : K e y & g t ; & l t ; a : V a l u e   i : t y p e = " D i a g r a m D i s p l a y N o d e V i e w S t a t e " & g t ; & l t ; H e i g h t & g t ; 1 5 0 & l t ; / H e i g h t & g t ; & l t ; I s E x p a n d e d & g t ; t r u e & l t ; / I s E x p a n d e d & g t ; & l t ; W i d t h & g t ; 2 0 0 & l t ; / W i d t h & g t ; & l t ; / a : V a l u e & g t ; & l t ; / a : K e y V a l u e O f D i a g r a m O b j e c t K e y a n y T y p e z b w N T n L X & g t ; & l t ; a : K e y V a l u e O f D i a g r a m O b j e c t K e y a n y T y p e z b w N T n L X & g t ; & l t ; a : K e y & g t ; & l t ; K e y & g t ; T a b l e s \ T a b e l l 1 \ C o l u m n s \ V a r i a n s & 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l t ; / K e y & g t ; & l t ; / a : K e y & g t ; & l t ; a : V a l u e   i : t y p e = " D i a g r a m D i s p l a y N o d e V i e w S t a t e " & g t ; & l t ; H e i g h t & g t ; 1 5 0 & l t ; / H e i g h t & g t ; & l t ; I s E x p a n d e d & g t ; t r u e & l t ; / I s E x p a n d e d & g t ; & l t ; W i d t h & g t ; 2 0 0 & l t ; / W i d t h & g t ; & l t ; / a : V a l u e & g t ; & l t ; / a : K e y V a l u e O f D i a g r a m O b j e c t K e y a n y T y p e z b w N T n L X & g t ; & l t ; a : K e y V a l u e O f D i a g r a m O b j e c t K e y a n y T y p e z b w N T n L X & g t ; & l t ; a : K e y & g t ; & l t ; K e y & g t ; T a b l e s \ T a b e l l 1 \ M e a s u r e s \ S u m   a v   T r o l i g & l t ; / K e y & g t ; & l t ; / a : K e y & g t ; & l t ; a : V a l u e   i : t y p e = " D i a g r a m D i s p l a y N o d e V i e w S t a t e " & g t ; & l t ; H e i g h t & g t ; 1 5 0 & l t ; / H e i g h t & g t ; & l t ; I s E x p a n d e d & g t ; t r u e & l t ; / I s E x p a n d e d & g t ; & l t ; W i d t h & g t ; 2 0 0 & l t ; / W i d t h & g t ; & l t ; / a : V a l u e & g t ; & l t ; / a : K e y V a l u e O f D i a g r a m O b j e c t K e y a n y T y p e z b w N T n L X & g t ; & l t ; a : K e y V a l u e O f D i a g r a m O b j e c t K e y a n y T y p e z b w N T n L X & g t ; & l t ; a : K e y & g t ; & l t ; K e y & g t ; T a b l e s \ T a b e l l 1 \ S u m   a v   T r o l i g \ A d d i t i o n a l   I n f o \ I m p l i s i t t   m � l & l t ; / K e y & g t ; & l t ; / a : K e y & g t ; & l t ; a : V a l u e   i : t y p e = " D i a g r a m D i s p l a y V i e w S t a t e I D i a g r a m T a g A d d i t i o n a l I n f o " / & g t ; & l t ; / a : K e y V a l u e O f D i a g r a m O b j e c t K e y a n y T y p e z b w N T n L X & g t ; & l t ; a : K e y V a l u e O f D i a g r a m O b j e c t K e y a n y T y p e z b w N T n L X & g t ; & l t ; a : K e y & g t ; & l t ; K e y & g t ; T a b l e s \ T a b e l l 1 \ M e a s u r e s \ S u m   a v   V a r i a n s & l t ; / K e y & g t ; & l t ; / a : K e y & g t ; & l t ; a : V a l u e   i : t y p e = " D i a g r a m D i s p l a y N o d e V i e w S t a t e " & g t ; & l t ; H e i g h t & g t ; 1 5 0 & l t ; / H e i g h t & g t ; & l t ; I s E x p a n d e d & g t ; t r u e & l t ; / I s E x p a n d e d & g t ; & l t ; W i d t h & g t ; 2 0 0 & l t ; / W i d t h & g t ; & l t ; / a : V a l u e & g t ; & l t ; / a : K e y V a l u e O f D i a g r a m O b j e c t K e y a n y T y p e z b w N T n L X & g t ; & l t ; a : K e y V a l u e O f D i a g r a m O b j e c t K e y a n y T y p e z b w N T n L X & g t ; & l t ; a : K e y & g t ; & l t ; K e y & g t ; T a b l e s \ T a b e l l 1 \ S u m   a v   V a r i a n s \ A d d i t i o n a l   I n f o \ I m p l i s i t t   m � l & l t ; / K e y & g t ; & l t ; / a : K e y & g t ; & l t ; a : V a l u e   i : t y p e = " D i a g r a m D i s p l a y V i e w S t a t e I D i a g r a m T a g A d d i t i o n a l I n f o " / & g t ; & l t ; / a : K e y V a l u e O f D i a g r a m O b j e c t K e y a n y T y p e z b w N T n L X & g t ; & l t ; / V i e w S t a t e s & g t ; & l t ; / D i a g r a m M a n a g e r . S e r i a l i z a b l e D i a g r a m & g t ; & l t ; D i a g r a m M a n a g e r . S e r i a l i z a b l e D i a g r a m & g t ; & l t ; A d a p t e r   i : t y p e = " M e a s u r e D i a g r a m S a n d b o x A d a p t e r " & g t ; & l t ; T a b l e N a m e & g t ; T a b e l l 1 3 & 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 i : t y p e = " S a n d b o x E d i t o r M e a s u r e G r i d K e y " & g t ; & l t ; T a b l e N a m e & g t ; T a b e l l 1 3 & l t ; / T a b l e N a m e & g t ; & l t ; / K e y & g t ; & l t ; M a i n t a i n e r 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 r e a d o n l y & l t ; / K e y & g t ; & l t ; / D i a g r a m O b j e c t K e y & g t ; & l t ; D i a g r a m O b j e c t K e y & g t ; & l t ; K e y & g t ; C o l u m n s \ K o s t e l e m e n t   # & l t ; / K e y & g t ; & l t ; / D i a g r a m O b j e c t K e y & g t ; & l t ; D i a g r a m O b j e c t K e y & g t ; & l t ; K e y & g t ; C o l u m n s \ K o s t n a d s t y p e & l t ; / K e y & g t ; & l t ; / D i a g r a m O b j e c t K e y & g t ; & l t ; D i a g r a m O b j e c t K e y & g t ; & l t ; K e y & g t ; C o l u m n s \ K o s t e l e m e n t & l t ; / K e y & g t ; & l t ; / D i a g r a m O b j e c t K e y & g t ; & l t ; D i a g r a m O b j e c t K e y & g t ; & l t ; K e y & g t ; C o l u m n s \ R e g n s k a p & l t ; / K e y & g t ; & l t ; / D i a g r a m O b j e c t K e y & g t ; & l t ; D i a g r a m O b j e c t K e y & g t ; & l t ; K e y & g t ; C o l u m n s \ B e s k r i v e l s e   a v   u s i k k e r h e t & l t ; / K e y & g t ; & l t ; / D i a g r a m O b j e c t K e y & g t ; & l t ; D i a g r a m O b j e c t K e y & g t ; & l t ; K e y & g t ; C o l u m n s \ L a v e s t   ( P 1 0 ) & l t ; / K e y & g t ; & l t ; / D i a g r a m O b j e c t K e y & g t ; & l t ; D i a g r a m O b j e c t K e y & g t ; & l t ; K e y & g t ; C o l u m n s \ T r o l i g & l t ; / K e y & g t ; & l t ; / D i a g r a m O b j e c t K e y & g t ; & l t ; D i a g r a m O b j e c t K e y & g t ; & l t ; K e y & g t ; C o l u m n s \ H � y e s t   ( P 9 0 ) & l t ; / K e y & g t ; & l t ; / D i a g r a m O b j e c t K e y & g t ; & l t ; D i a g r a m O b j e c t K e y & g t ; & l t ; K e y & g t ; C o l u m n s \ F o r v e n t n i n g   ( P 5 0 ) & l t ; / K e y & g t ; & l t ; / D i a g r a m O b j e c t K e y & g t ; & l t ; D i a g r a m O b j e c t K e y & g t ; & l t ; K e y & g t ; C o l u m n s \ S t a n d a r d a v v i k & l t ; / K e y & g t ; & l t ; / D i a g r a m O b j e c t K e y & g t ; & l t ; D i a g r a m O b j e c t K e y & g t ; & l t ; K e y & g t ; C o l u m n s \ V a r i a n s & l t ; / K e y & g t ; & l t ; / D i a g r a m O b j e c t K e y & g t ; & l t ; D i a g r a m O b j e c t K e y & g t ; & l t ; K e y & g t ; C o l u m n s \ A n d e l   a v   u s i k k e r h e t & l t ; / K e y & g t ; & l t ; / D i a g r a m O b j e c t K e y & g t ; & l t ; D i a g r a m O b j e c t K e y & g t ; & l t ; K e y & g t ; C o l u m n s \ O m f a n g s e n d r i n g e r & l t ; / K e y & g t ; & l t ; / D i a g r a m O b j e c t K e y & g t ; & l t ; D i a g r a m O b j e c t K e y & g t ; & l t ; K e y & g t ; C o l u m n s \ P r o s j e k t s t y r i n g & l t ; / K e y & g t ; & l t ; / D i a g r a m O b j e c t K e y & g t ; & l t ; D i a g r a m O b j e c t K e y & g t ; & l t ; K e y & g t ; C o l u m n s \ V a l u t a s v i n g n i n g e r & l t ; / K e y & g t ; & l t ; / D i a g r a m O b j e c t K e y & g t ; & l t ; D i a g r a m O b j e c t K e y & g t ; & l t ; K e y & g t ; C o l u m n s \ S y k d o m & l t ; / K e y & g t ; & l t ; / D i a g r a m O b j e c t K e y & g t ; & l t ; D i a g r a m O b j e c t K e y & g t ; & l t ; K e y & g t ; C o l u m n s \ F a k t o r   5 & l t ; / K e y & g t ; & l t ; / D i a g r a m O b j e c t K e y & g t ; & l t ; D i a g r a m O b j e c t K e y & g t ; & l t ; K e y & g t ; C o l u m n s \ F a k t o r   6 & l t ; / K e y & g t ; & l t ; / D i a g r a m O b j e c t K e y & g t ; & l t ; D i a g r a m O b j e c t K e y & g t ; & l t ; K e y & g t ; C o l u m n s \ F a k t o r   7 & l t ; / K e y & g t ; & l t ; / D i a g r a m O b j e c t K e y & g t ; & l t ; D i a g r a m O b j e c t K e y & g t ; & l t ; K e y & g t ; C o l u m n s \ F a k t o r   8 & l t ; / K e y & g t ; & l t ; / D i a g r a m O b j e c t K e y & g t ; & l t ; D i a g r a m O b j e c t K e y & g t ; & l t ; K e y & g t ; C o l u m n s \ F a k t o r   9 & 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K o s t e l e m e n t   # & l t ; / K e y & g t ; & l t ; / a : K e y & g t ; & l t ; a : V a l u e   i : t y p e = " M e a s u r e G r i d N o d e V i e w S t a t e " & g t ; & l t ; L a y e d O u t & g t ; t r u e & l t ; / L a y e d O u t & g t ; & l t ; / a : V a l u e & g t ; & l t ; / a : K e y V a l u e O f D i a g r a m O b j e c t K e y a n y T y p e z b w N T n L X & g t ; & l t ; a : K e y V a l u e O f D i a g r a m O b j e c t K e y a n y T y p e z b w N T n L X & g t ; & l t ; a : K e y & g t ; & l t ; K e y & g t ; C o l u m n s \ K o s t n a d s t y p e & l t ; / K e y & g t ; & l t ; / a : K e y & g t ; & l t ; a : V a l u e   i : t y p e = " M e a s u r e G r i d N o d e V i e w S t a t e " & g t ; & l t ; C o l u m n & g t ; 1 & l t ; / C o l u m n & g t ; & l t ; L a y e d O u t & g t ; t r u e & l t ; / L a y e d O u t & g t ; & l t ; / a : V a l u e & g t ; & l t ; / a : K e y V a l u e O f D i a g r a m O b j e c t K e y a n y T y p e z b w N T n L X & g t ; & l t ; a : K e y V a l u e O f D i a g r a m O b j e c t K e y a n y T y p e z b w N T n L X & g t ; & l t ; a : K e y & g t ; & l t ; K e y & g t ; C o l u m n s \ K o s t e l e m e n t & l t ; / K e y & g t ; & l t ; / a : K e y & g t ; & l t ; a : V a l u e   i : t y p e = " M e a s u r e G r i d N o d e V i e w S t a t e " & g t ; & l t ; C o l u m n & g t ; 2 & l t ; / C o l u m n & g t ; & l t ; L a y e d O u t & g t ; t r u e & l t ; / L a y e d O u t & g t ; & l t ; / a : V a l u e & g t ; & l t ; / a : K e y V a l u e O f D i a g r a m O b j e c t K e y a n y T y p e z b w N T n L X & g t ; & l t ; a : K e y V a l u e O f D i a g r a m O b j e c t K e y a n y T y p e z b w N T n L X & g t ; & l t ; a : K e y & g t ; & l t ; K e y & g t ; C o l u m n s \ R e g n s k a p & l t ; / K e y & g t ; & l t ; / a : K e y & g t ; & l t ; a : V a l u e   i : t y p e = " M e a s u r e G r i d N o d e V i e w S t a t e " & g t ; & l t ; C o l u m n & g t ; 3 & l t ; / C o l u m n & g t ; & l t ; L a y e d O u t & g t ; t r u e & l t ; / L a y e d O u t & g t ; & l t ; / a : V a l u e & g t ; & l t ; / a : K e y V a l u e O f D i a g r a m O b j e c t K e y a n y T y p e z b w N T n L X & g t ; & l t ; a : K e y V a l u e O f D i a g r a m O b j e c t K e y a n y T y p e z b w N T n L X & g t ; & l t ; a : K e y & g t ; & l t ; K e y & g t ; C o l u m n s \ B e s k r i v e l s e   a v   u s i k k e r h e t & l t ; / K e y & g t ; & l t ; / a : K e y & g t ; & l t ; a : V a l u e   i : t y p e = " M e a s u r e G r i d N o d e V i e w S t a t e " & g t ; & l t ; C o l u m n & g t ; 4 & l t ; / C o l u m n & g t ; & l t ; L a y e d O u t & g t ; t r u e & l t ; / L a y e d O u t & g t ; & l t ; / a : V a l u e & g t ; & l t ; / a : K e y V a l u e O f D i a g r a m O b j e c t K e y a n y T y p e z b w N T n L X & g t ; & l t ; a : K e y V a l u e O f D i a g r a m O b j e c t K e y a n y T y p e z b w N T n L X & g t ; & l t ; a : K e y & g t ; & l t ; K e y & g t ; C o l u m n s \ L a v e s t   ( P 1 0 ) & l t ; / K e y & g t ; & l t ; / a : K e y & g t ; & l t ; a : V a l u e   i : t y p e = " M e a s u r e G r i d N o d e V i e w S t a t e " & g t ; & l t ; C o l u m n & g t ; 5 & l t ; / C o l u m n & g t ; & l t ; L a y e d O u t & g t ; t r u e & l t ; / L a y e d O u t & g t ; & l t ; / a : V a l u e & g t ; & l t ; / a : K e y V a l u e O f D i a g r a m O b j e c t K e y a n y T y p e z b w N T n L X & g t ; & l t ; a : K e y V a l u e O f D i a g r a m O b j e c t K e y a n y T y p e z b w N T n L X & g t ; & l t ; a : K e y & g t ; & l t ; K e y & g t ; C o l u m n s \ T r o l i g & l t ; / K e y & g t ; & l t ; / a : K e y & g t ; & l t ; a : V a l u e   i : t y p e = " M e a s u r e G r i d N o d e V i e w S t a t e " & g t ; & l t ; C o l u m n & g t ; 6 & l t ; / C o l u m n & g t ; & l t ; L a y e d O u t & g t ; t r u e & l t ; / L a y e d O u t & g t ; & l t ; / a : V a l u e & g t ; & l t ; / a : K e y V a l u e O f D i a g r a m O b j e c t K e y a n y T y p e z b w N T n L X & g t ; & l t ; a : K e y V a l u e O f D i a g r a m O b j e c t K e y a n y T y p e z b w N T n L X & g t ; & l t ; a : K e y & g t ; & l t ; K e y & g t ; C o l u m n s \ H � y e s t   ( P 9 0 ) & l t ; / K e y & g t ; & l t ; / a : K e y & g t ; & l t ; a : V a l u e   i : t y p e = " M e a s u r e G r i d N o d e V i e w S t a t e " & g t ; & l t ; C o l u m n & g t ; 7 & l t ; / C o l u m n & g t ; & l t ; L a y e d O u t & g t ; t r u e & l t ; / L a y e d O u t & g t ; & l t ; / a : V a l u e & g t ; & l t ; / a : K e y V a l u e O f D i a g r a m O b j e c t K e y a n y T y p e z b w N T n L X & g t ; & l t ; a : K e y V a l u e O f D i a g r a m O b j e c t K e y a n y T y p e z b w N T n L X & g t ; & l t ; a : K e y & g t ; & l t ; K e y & g t ; C o l u m n s \ F o r v e n t n i n g   ( P 5 0 ) & l t ; / K e y & g t ; & l t ; / a : K e y & g t ; & l t ; a : V a l u e   i : t y p e = " M e a s u r e G r i d N o d e V i e w S t a t e " & g t ; & l t ; C o l u m n & g t ; 8 & l t ; / C o l u m n & g t ; & l t ; L a y e d O u t & g t ; t r u e & l t ; / L a y e d O u t & g t ; & l t ; / a : V a l u e & g t ; & l t ; / a : K e y V a l u e O f D i a g r a m O b j e c t K e y a n y T y p e z b w N T n L X & g t ; & l t ; a : K e y V a l u e O f D i a g r a m O b j e c t K e y a n y T y p e z b w N T n L X & g t ; & l t ; a : K e y & g t ; & l t ; K e y & g t ; C o l u m n s \ S t a n d a r d a v v i k & l t ; / K e y & g t ; & l t ; / a : K e y & g t ; & l t ; a : V a l u e   i : t y p e = " M e a s u r e G r i d N o d e V i e w S t a t e " & g t ; & l t ; C o l u m n & g t ; 9 & l t ; / C o l u m n & g t ; & l t ; L a y e d O u t & g t ; t r u e & l t ; / L a y e d O u t & g t ; & l t ; / a : V a l u e & g t ; & l t ; / a : K e y V a l u e O f D i a g r a m O b j e c t K e y a n y T y p e z b w N T n L X & g t ; & l t ; a : K e y V a l u e O f D i a g r a m O b j e c t K e y a n y T y p e z b w N T n L X & g t ; & l t ; a : K e y & g t ; & l t ; K e y & g t ; C o l u m n s \ V a r i a n s & l t ; / K e y & g t ; & l t ; / a : K e y & g t ; & l t ; a : V a l u e   i : t y p e = " M e a s u r e G r i d N o d e V i e w S t a t e " & g t ; & l t ; C o l u m n & g t ; 1 0 & l t ; / C o l u m n & g t ; & l t ; L a y e d O u t & g t ; t r u e & l t ; / L a y e d O u t & g t ; & l t ; / a : V a l u e & g t ; & l t ; / a : K e y V a l u e O f D i a g r a m O b j e c t K e y a n y T y p e z b w N T n L X & g t ; & l t ; a : K e y V a l u e O f D i a g r a m O b j e c t K e y a n y T y p e z b w N T n L X & g t ; & l t ; a : K e y & g t ; & l t ; K e y & g t ; C o l u m n s \ A n d e l   a v   u s i k k e r h e t & l t ; / K e y & g t ; & l t ; / a : K e y & g t ; & l t ; a : V a l u e   i : t y p e = " M e a s u r e G r i d N o d e V i e w S t a t e " & g t ; & l t ; C o l u m n & g t ; 1 1 & l t ; / C o l u m n & g t ; & l t ; L a y e d O u t & g t ; t r u e & l t ; / L a y e d O u t & g t ; & l t ; / a : V a l u e & g t ; & l t ; / a : K e y V a l u e O f D i a g r a m O b j e c t K e y a n y T y p e z b w N T n L X & g t ; & l t ; a : K e y V a l u e O f D i a g r a m O b j e c t K e y a n y T y p e z b w N T n L X & g t ; & l t ; a : K e y & g t ; & l t ; K e y & g t ; C o l u m n s \ O m f a n g s e n d r i n g e r & l t ; / K e y & g t ; & l t ; / a : K e y & g t ; & l t ; a : V a l u e   i : t y p e = " M e a s u r e G r i d N o d e V i e w S t a t e " & g t ; & l t ; C o l u m n & g t ; 1 2 & l t ; / C o l u m n & g t ; & l t ; L a y e d O u t & g t ; t r u e & l t ; / L a y e d O u t & g t ; & l t ; / a : V a l u e & g t ; & l t ; / a : K e y V a l u e O f D i a g r a m O b j e c t K e y a n y T y p e z b w N T n L X & g t ; & l t ; a : K e y V a l u e O f D i a g r a m O b j e c t K e y a n y T y p e z b w N T n L X & g t ; & l t ; a : K e y & g t ; & l t ; K e y & g t ; C o l u m n s \ P r o s j e k t s t y r i n g & l t ; / K e y & g t ; & l t ; / a : K e y & g t ; & l t ; a : V a l u e   i : t y p e = " M e a s u r e G r i d N o d e V i e w S t a t e " & g t ; & l t ; C o l u m n & g t ; 1 3 & l t ; / C o l u m n & g t ; & l t ; L a y e d O u t & g t ; t r u e & l t ; / L a y e d O u t & g t ; & l t ; / a : V a l u e & g t ; & l t ; / a : K e y V a l u e O f D i a g r a m O b j e c t K e y a n y T y p e z b w N T n L X & g t ; & l t ; a : K e y V a l u e O f D i a g r a m O b j e c t K e y a n y T y p e z b w N T n L X & g t ; & l t ; a : K e y & g t ; & l t ; K e y & g t ; C o l u m n s \ V a l u t a s v i n g n i n g e r & l t ; / K e y & g t ; & l t ; / a : K e y & g t ; & l t ; a : V a l u e   i : t y p e = " M e a s u r e G r i d N o d e V i e w S t a t e " & g t ; & l t ; C o l u m n & g t ; 1 4 & l t ; / C o l u m n & g t ; & l t ; L a y e d O u t & g t ; t r u e & l t ; / L a y e d O u t & g t ; & l t ; / a : V a l u e & g t ; & l t ; / a : K e y V a l u e O f D i a g r a m O b j e c t K e y a n y T y p e z b w N T n L X & g t ; & l t ; a : K e y V a l u e O f D i a g r a m O b j e c t K e y a n y T y p e z b w N T n L X & g t ; & l t ; a : K e y & g t ; & l t ; K e y & g t ; C o l u m n s \ S y k d o m & l t ; / K e y & g t ; & l t ; / a : K e y & g t ; & l t ; a : V a l u e   i : t y p e = " M e a s u r e G r i d N o d e V i e w S t a t e " & g t ; & l t ; C o l u m n & g t ; 1 5 & l t ; / C o l u m n & g t ; & l t ; L a y e d O u t & g t ; t r u e & l t ; / L a y e d O u t & g t ; & l t ; / a : V a l u e & g t ; & l t ; / a : K e y V a l u e O f D i a g r a m O b j e c t K e y a n y T y p e z b w N T n L X & g t ; & l t ; a : K e y V a l u e O f D i a g r a m O b j e c t K e y a n y T y p e z b w N T n L X & g t ; & l t ; a : K e y & g t ; & l t ; K e y & g t ; C o l u m n s \ F a k t o r   5 & l t ; / K e y & g t ; & l t ; / a : K e y & g t ; & l t ; a : V a l u e   i : t y p e = " M e a s u r e G r i d N o d e V i e w S t a t e " & g t ; & l t ; C o l u m n & g t ; 1 6 & l t ; / C o l u m n & g t ; & l t ; L a y e d O u t & g t ; t r u e & l t ; / L a y e d O u t & g t ; & l t ; / a : V a l u e & g t ; & l t ; / a : K e y V a l u e O f D i a g r a m O b j e c t K e y a n y T y p e z b w N T n L X & g t ; & l t ; a : K e y V a l u e O f D i a g r a m O b j e c t K e y a n y T y p e z b w N T n L X & g t ; & l t ; a : K e y & g t ; & l t ; K e y & g t ; C o l u m n s \ F a k t o r   6 & l t ; / K e y & g t ; & l t ; / a : K e y & g t ; & l t ; a : V a l u e   i : t y p e = " M e a s u r e G r i d N o d e V i e w S t a t e " & g t ; & l t ; C o l u m n & g t ; 1 7 & l t ; / C o l u m n & g t ; & l t ; L a y e d O u t & g t ; t r u e & l t ; / L a y e d O u t & g t ; & l t ; / a : V a l u e & g t ; & l t ; / a : K e y V a l u e O f D i a g r a m O b j e c t K e y a n y T y p e z b w N T n L X & g t ; & l t ; a : K e y V a l u e O f D i a g r a m O b j e c t K e y a n y T y p e z b w N T n L X & g t ; & l t ; a : K e y & g t ; & l t ; K e y & g t ; C o l u m n s \ F a k t o r   7 & l t ; / K e y & g t ; & l t ; / a : K e y & g t ; & l t ; a : V a l u e   i : t y p e = " M e a s u r e G r i d N o d e V i e w S t a t e " & g t ; & l t ; C o l u m n & g t ; 1 8 & l t ; / C o l u m n & g t ; & l t ; L a y e d O u t & g t ; t r u e & l t ; / L a y e d O u t & g t ; & l t ; / a : V a l u e & g t ; & l t ; / a : K e y V a l u e O f D i a g r a m O b j e c t K e y a n y T y p e z b w N T n L X & g t ; & l t ; a : K e y V a l u e O f D i a g r a m O b j e c t K e y a n y T y p e z b w N T n L X & g t ; & l t ; a : K e y & g t ; & l t ; K e y & g t ; C o l u m n s \ F a k t o r   8 & l t ; / K e y & g t ; & l t ; / a : K e y & g t ; & l t ; a : V a l u e   i : t y p e = " M e a s u r e G r i d N o d e V i e w S t a t e " & g t ; & l t ; C o l u m n & g t ; 1 9 & l t ; / C o l u m n & g t ; & l t ; L a y e d O u t & g t ; t r u e & l t ; / L a y e d O u t & g t ; & l t ; / a : V a l u e & g t ; & l t ; / a : K e y V a l u e O f D i a g r a m O b j e c t K e y a n y T y p e z b w N T n L X & g t ; & l t ; a : K e y V a l u e O f D i a g r a m O b j e c t K e y a n y T y p e z b w N T n L X & g t ; & l t ; a : K e y & g t ; & l t ; K e y & g t ; C o l u m n s \ F a k t o r   9 & l t ; / K e y & g t ; & l t ; / a : K e y & g t ; & l t ; a : V a l u e   i : t y p e = " M e a s u r e G r i d N o d e V i e w S t a t e " & g t ; & l t ; C o l u m n & g t ; 2 0 & l t ; / C o l u m n & g t ; & l t ; L a y e d O u t & g t ; t r u e & l t ; / L a y e d O u t & g t ; & l t ; / a : V a l u e & g t ; & l t ; / a : K e y V a l u e O f D i a g r a m O b j e c t K e y a n y T y p e z b w N T n L X & g t ; & l t ; / V i e w S t a t e s & g t ; & l t ; / D i a g r a m M a n a g e r . S e r i a l i z a b l e D i a g r a m & g t ; & l t ; / A r r a y O f D i a g r a m M a n a g e r . S e r i a l i z a b l e D i a g r a m & g t ; < / C u s t o m C o n t e n t > < / G e m i n i > 
</file>

<file path=customXml/item4.xml><?xml version="1.0" encoding="utf-8"?>
<ct:contentTypeSchema xmlns:ct="http://schemas.microsoft.com/office/2006/metadata/contentType" xmlns:ma="http://schemas.microsoft.com/office/2006/metadata/properties/metaAttributes" ct:_="" ma:_="" ma:contentTypeName="Dokument" ma:contentTypeID="0x0101005A6FD6AC5524294F9EDBA0ED892C3770" ma:contentTypeVersion="1" ma:contentTypeDescription="Opprett et nytt dokument." ma:contentTypeScope="" ma:versionID="6f8efb23cfeb629d23fd795640b4e86c">
  <xsd:schema xmlns:xsd="http://www.w3.org/2001/XMLSchema" xmlns:xs="http://www.w3.org/2001/XMLSchema" xmlns:p="http://schemas.microsoft.com/office/2006/metadata/properties" xmlns:ns2="4a156ec3-6d04-4fa5-835b-f815fb9d17af" targetNamespace="http://schemas.microsoft.com/office/2006/metadata/properties" ma:root="true" ma:fieldsID="3c6441199761c1e2ac4116e48617899a" ns2:_="">
    <xsd:import namespace="4a156ec3-6d04-4fa5-835b-f815fb9d17af"/>
    <xsd:element name="properties">
      <xsd:complexType>
        <xsd:sequence>
          <xsd:element name="documentManagement">
            <xsd:complexType>
              <xsd:all>
                <xsd:element ref="ns2:HemEvent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56ec3-6d04-4fa5-835b-f815fb9d17af" elementFormDefault="qualified">
    <xsd:import namespace="http://schemas.microsoft.com/office/2006/documentManagement/types"/>
    <xsd:import namespace="http://schemas.microsoft.com/office/infopath/2007/PartnerControls"/>
    <xsd:element name="HemEventLookup" ma:index="8" nillable="true" ma:displayName="Hendelser" ma:list="{adebdc36-9e65-4a39-b183-150a048ef007}" ma:internalName="Hendelser" ma:showField="Dato_x0020_og_x0020_tittel">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C l i e n t W i n d o w X M L " > < C u s t o m C o n t e n t > < ! [ C D A T A [ T a b e l l 1 3 ] ] > < / C u s t o m C o n t e n t > < / G e m i n i > 
</file>

<file path=customXml/item6.xml>��< ? x m l   v e r s i o n = " 1 . 0 "   e n c o d i n g = " U T F - 1 6 " ? > < G e m i n i   x m l n s = " h t t p : / / g e m i n i / p i v o t c u s t o m i z a t i o n / T a b l e O r d e r " > < C u s t o m C o n t e n t > < ! [ C D A T A [ T a b e l l 1 3 , T a b e l l 1 ] ] > < / C u s t o m C o n t e n t > < / G e m i n i > 
</file>

<file path=customXml/item7.xml>��< ? x m l   v e r s i o n = " 1 . 0 "   e n c o d i n g = " U T F - 1 6 " ? > < G e m i n i   x m l n s = " h t t p : / / g e m i n i / p i v o t c u s t o m i z a t i o n / M a n u a l C a l c M o d e " > < C u s t o m C o n t e n t > < ! [ C D A T A [ F a l s e ] ] > < / 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 T a b e l l 1 3 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 T a b e l l 1 3 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 C o l u m n s \ K o s t e l e m e n t   # < / K e y > < / a : K e y > < a : V a l u e   i : t y p e = " T a b l e W i d g e t B a s e V i e w S t a t e " / > < / a : K e y V a l u e O f D i a g r a m O b j e c t K e y a n y T y p e z b w N T n L X > < a : K e y V a l u e O f D i a g r a m O b j e c t K e y a n y T y p e z b w N T n L X > < a : K e y > < K e y > C o l u m n s \ K o s t n a d s t y p e < / K e y > < / a : K e y > < a : V a l u e   i : t y p e = " T a b l e W i d g e t B a s e V i e w S t a t e " / > < / a : K e y V a l u e O f D i a g r a m O b j e c t K e y a n y T y p e z b w N T n L X > < a : K e y V a l u e O f D i a g r a m O b j e c t K e y a n y T y p e z b w N T n L X > < a : K e y > < K e y > C o l u m n s \ K o s t e l e m e n t < / K e y > < / a : K e y > < a : V a l u e   i : t y p e = " T a b l e W i d g e t B a s e V i e w S t a t e " / > < / a : K e y V a l u e O f D i a g r a m O b j e c t K e y a n y T y p e z b w N T n L X > < a : K e y V a l u e O f D i a g r a m O b j e c t K e y a n y T y p e z b w N T n L X > < a : K e y > < K e y > C o l u m n s \ R e g n s k a p < / K e y > < / a : K e y > < a : V a l u e   i : t y p e = " T a b l e W i d g e t B a s e V i e w S t a t e " / > < / a : K e y V a l u e O f D i a g r a m O b j e c t K e y a n y T y p e z b w N T n L X > < a : K e y V a l u e O f D i a g r a m O b j e c t K e y a n y T y p e z b w N T n L X > < a : K e y > < K e y > C o l u m n s \ B e s k r i v e l s e   a v   u s i k k e r h e t < / K e y > < / a : K e y > < a : V a l u e   i : t y p e = " T a b l e W i d g e t B a s e V i e w S t a t e " / > < / a : K e y V a l u e O f D i a g r a m O b j e c t K e y a n y T y p e z b w N T n L X > < a : K e y V a l u e O f D i a g r a m O b j e c t K e y a n y T y p e z b w N T n L X > < a : K e y > < K e y > C o l u m n s \ L a v e s t   ( P 1 0 ) < / K e y > < / a : K e y > < a : V a l u e   i : t y p e = " T a b l e W i d g e t B a s e V i e w S t a t e " / > < / a : K e y V a l u e O f D i a g r a m O b j e c t K e y a n y T y p e z b w N T n L X > < a : K e y V a l u e O f D i a g r a m O b j e c t K e y a n y T y p e z b w N T n L X > < a : K e y > < K e y > C o l u m n s \ T r o l i g < / K e y > < / a : K e y > < a : V a l u e   i : t y p e = " T a b l e W i d g e t B a s e V i e w S t a t e " / > < / a : K e y V a l u e O f D i a g r a m O b j e c t K e y a n y T y p e z b w N T n L X > < a : K e y V a l u e O f D i a g r a m O b j e c t K e y a n y T y p e z b w N T n L X > < a : K e y > < K e y > C o l u m n s \ H � y e s t   ( P 9 0 ) < / K e y > < / a : K e y > < a : V a l u e   i : t y p e = " T a b l e W i d g e t B a s e V i e w S t a t e " / > < / a : K e y V a l u e O f D i a g r a m O b j e c t K e y a n y T y p e z b w N T n L X > < a : K e y V a l u e O f D i a g r a m O b j e c t K e y a n y T y p e z b w N T n L X > < a : K e y > < K e y > C o l u m n s \ F o r v e n t n i n g   ( P 5 0 ) < / K e y > < / a : K e y > < a : V a l u e   i : t y p e = " T a b l e W i d g e t B a s e V i e w S t a t e " / > < / a : K e y V a l u e O f D i a g r a m O b j e c t K e y a n y T y p e z b w N T n L X > < a : K e y V a l u e O f D i a g r a m O b j e c t K e y a n y T y p e z b w N T n L X > < a : K e y > < K e y > C o l u m n s \ S t a n d a r d a v v i k < / K e y > < / a : K e y > < a : V a l u e   i : t y p e = " T a b l e W i d g e t B a s e V i e w S t a t e " / > < / a : K e y V a l u e O f D i a g r a m O b j e c t K e y a n y T y p e z b w N T n L X > < a : K e y V a l u e O f D i a g r a m O b j e c t K e y a n y T y p e z b w N T n L X > < a : K e y > < K e y > C o l u m n s \ V a r i a n s < / K e y > < / a : K e y > < a : V a l u e   i : t y p e = " T a b l e W i d g e t B a s e V i e w S t a t e " / > < / a : K e y V a l u e O f D i a g r a m O b j e c t K e y a n y T y p e z b w N T n L X > < a : K e y V a l u e O f D i a g r a m O b j e c t K e y a n y T y p e z b w N T n L X > < a : K e y > < K e y > C o l u m n s \ A n d e l   a v   u s i k k e r h e t < / K e y > < / a : K e y > < a : V a l u e   i : t y p e = " T a b l e W i d g e t B a s e V i e w S t a t e " / > < / a : K e y V a l u e O f D i a g r a m O b j e c t K e y a n y T y p e z b w N T n L X > < a : K e y V a l u e O f D i a g r a m O b j e c t K e y a n y T y p e z b w N T n L X > < a : K e y > < K e y > C o l u m n s \ O m f a n g s e n d r i n g e r < / K e y > < / a : K e y > < a : V a l u e   i : t y p e = " T a b l e W i d g e t B a s e V i e w S t a t e " / > < / a : K e y V a l u e O f D i a g r a m O b j e c t K e y a n y T y p e z b w N T n L X > < a : K e y V a l u e O f D i a g r a m O b j e c t K e y a n y T y p e z b w N T n L X > < a : K e y > < K e y > C o l u m n s \ P r o s j e k t s t y r i n g < / K e y > < / a : K e y > < a : V a l u e   i : t y p e = " T a b l e W i d g e t B a s e V i e w S t a t e " / > < / a : K e y V a l u e O f D i a g r a m O b j e c t K e y a n y T y p e z b w N T n L X > < a : K e y V a l u e O f D i a g r a m O b j e c t K e y a n y T y p e z b w N T n L X > < a : K e y > < K e y > C o l u m n s \ V a l u t a s v i n g n i n g e r < / K e y > < / a : K e y > < a : V a l u e   i : t y p e = " T a b l e W i d g e t B a s e V i e w S t a t e " / > < / a : K e y V a l u e O f D i a g r a m O b j e c t K e y a n y T y p e z b w N T n L X > < a : K e y V a l u e O f D i a g r a m O b j e c t K e y a n y T y p e z b w N T n L X > < a : K e y > < K e y > C o l u m n s \ S y k d o m < / K e y > < / a : K e y > < a : V a l u e   i : t y p e = " T a b l e W i d g e t B a s e V i e w S t a t e " / > < / a : K e y V a l u e O f D i a g r a m O b j e c t K e y a n y T y p e z b w N T n L X > < a : K e y V a l u e O f D i a g r a m O b j e c t K e y a n y T y p e z b w N T n L X > < a : K e y > < K e y > C o l u m n s \ F a k t o r   5 < / K e y > < / a : K e y > < a : V a l u e   i : t y p e = " T a b l e W i d g e t B a s e V i e w S t a t e " / > < / a : K e y V a l u e O f D i a g r a m O b j e c t K e y a n y T y p e z b w N T n L X > < a : K e y V a l u e O f D i a g r a m O b j e c t K e y a n y T y p e z b w N T n L X > < a : K e y > < K e y > C o l u m n s \ F a k t o r   6 < / K e y > < / a : K e y > < a : V a l u e   i : t y p e = " T a b l e W i d g e t B a s e V i e w S t a t e " / > < / a : K e y V a l u e O f D i a g r a m O b j e c t K e y a n y T y p e z b w N T n L X > < a : K e y V a l u e O f D i a g r a m O b j e c t K e y a n y T y p e z b w N T n L X > < a : K e y > < K e y > C o l u m n s \ F a k t o r   7 < / K e y > < / a : K e y > < a : V a l u e   i : t y p e = " T a b l e W i d g e t B a s e V i e w S t a t e " / > < / a : K e y V a l u e O f D i a g r a m O b j e c t K e y a n y T y p e z b w N T n L X > < a : K e y V a l u e O f D i a g r a m O b j e c t K e y a n y T y p e z b w N T n L X > < a : K e y > < K e y > C o l u m n s \ F a k t o r   8 < / K e y > < / a : K e y > < a : V a l u e   i : t y p e = " T a b l e W i d g e t B a s e V i e w S t a t e " / > < / a : K e y V a l u e O f D i a g r a m O b j e c t K e y a n y T y p e z b w N T n L X > < a : K e y V a l u e O f D i a g r a m O b j e c t K e y a n y T y p e z b w N T n L X > < a : K e y > < K e y > C o l u m n s \ F a k t o r   9 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P o w e r P i v o t V e r s i o n " > < C u s t o m C o n t e n t > < ! [ C D A T A [ 1 1 . 0 . 9 1 6 6 . 1 8 8 ] ] > < / C u s t o m C o n t e n t > < / G e m i n i > 
</file>

<file path=customXml/itemProps1.xml><?xml version="1.0" encoding="utf-8"?>
<ds:datastoreItem xmlns:ds="http://schemas.openxmlformats.org/officeDocument/2006/customXml" ds:itemID="{D5D817AF-6AFC-408C-BD0D-EFA7EE785D62}">
  <ds:schemaRefs/>
</ds:datastoreItem>
</file>

<file path=customXml/itemProps10.xml><?xml version="1.0" encoding="utf-8"?>
<ds:datastoreItem xmlns:ds="http://schemas.openxmlformats.org/officeDocument/2006/customXml" ds:itemID="{D701414A-14BA-4F23-8449-4E7F02824280}">
  <ds:schemaRefs/>
</ds:datastoreItem>
</file>

<file path=customXml/itemProps11.xml><?xml version="1.0" encoding="utf-8"?>
<ds:datastoreItem xmlns:ds="http://schemas.openxmlformats.org/officeDocument/2006/customXml" ds:itemID="{90AB5EDC-C831-4FA8-B8DE-12FBDEBA8CF7}">
  <ds:schemaRefs>
    <ds:schemaRef ds:uri="http://schemas.microsoft.com/sharepoint/v3/contenttype/forms"/>
  </ds:schemaRefs>
</ds:datastoreItem>
</file>

<file path=customXml/itemProps12.xml><?xml version="1.0" encoding="utf-8"?>
<ds:datastoreItem xmlns:ds="http://schemas.openxmlformats.org/officeDocument/2006/customXml" ds:itemID="{2D9A7885-7630-43C3-BA79-6F6DA257D3BA}">
  <ds:schemaRefs>
    <ds:schemaRef ds:uri="http://schemas.microsoft.com/DataMashup"/>
  </ds:schemaRefs>
</ds:datastoreItem>
</file>

<file path=customXml/itemProps13.xml><?xml version="1.0" encoding="utf-8"?>
<ds:datastoreItem xmlns:ds="http://schemas.openxmlformats.org/officeDocument/2006/customXml" ds:itemID="{322F7DD2-138C-42A3-A328-D942CC60E251}">
  <ds:schemaRefs/>
</ds:datastoreItem>
</file>

<file path=customXml/itemProps14.xml><?xml version="1.0" encoding="utf-8"?>
<ds:datastoreItem xmlns:ds="http://schemas.openxmlformats.org/officeDocument/2006/customXml" ds:itemID="{E6703ABC-47D0-4B1D-BFEA-F73BEEE42784}">
  <ds:schemaRefs/>
</ds:datastoreItem>
</file>

<file path=customXml/itemProps15.xml><?xml version="1.0" encoding="utf-8"?>
<ds:datastoreItem xmlns:ds="http://schemas.openxmlformats.org/officeDocument/2006/customXml" ds:itemID="{77154780-6CD2-429F-9D1E-C82192583C65}">
  <ds:schemaRefs/>
</ds:datastoreItem>
</file>

<file path=customXml/itemProps16.xml><?xml version="1.0" encoding="utf-8"?>
<ds:datastoreItem xmlns:ds="http://schemas.openxmlformats.org/officeDocument/2006/customXml" ds:itemID="{F5191196-54B7-4777-8C58-773D46F43944}">
  <ds:schemaRefs/>
</ds:datastoreItem>
</file>

<file path=customXml/itemProps17.xml><?xml version="1.0" encoding="utf-8"?>
<ds:datastoreItem xmlns:ds="http://schemas.openxmlformats.org/officeDocument/2006/customXml" ds:itemID="{014BB7CA-13D0-475F-9883-3E6C141108C1}">
  <ds:schemaRefs/>
</ds:datastoreItem>
</file>

<file path=customXml/itemProps18.xml><?xml version="1.0" encoding="utf-8"?>
<ds:datastoreItem xmlns:ds="http://schemas.openxmlformats.org/officeDocument/2006/customXml" ds:itemID="{B1A08695-5B64-41E9-AFE5-46231D1E18EC}">
  <ds:schemaRefs/>
</ds:datastoreItem>
</file>

<file path=customXml/itemProps19.xml><?xml version="1.0" encoding="utf-8"?>
<ds:datastoreItem xmlns:ds="http://schemas.openxmlformats.org/officeDocument/2006/customXml" ds:itemID="{AFE16783-403D-4E7E-B451-7D9B9D981AE6}">
  <ds:schemaRefs/>
</ds:datastoreItem>
</file>

<file path=customXml/itemProps2.xml><?xml version="1.0" encoding="utf-8"?>
<ds:datastoreItem xmlns:ds="http://schemas.openxmlformats.org/officeDocument/2006/customXml" ds:itemID="{0F7CD921-52CB-47EF-BB6E-96D2335A92A4}">
  <ds:schemaRefs/>
</ds:datastoreItem>
</file>

<file path=customXml/itemProps20.xml><?xml version="1.0" encoding="utf-8"?>
<ds:datastoreItem xmlns:ds="http://schemas.openxmlformats.org/officeDocument/2006/customXml" ds:itemID="{D62D1652-D0B4-49C9-B4B3-B9BFCFB4E738}">
  <ds:schemaRefs/>
</ds:datastoreItem>
</file>

<file path=customXml/itemProps21.xml><?xml version="1.0" encoding="utf-8"?>
<ds:datastoreItem xmlns:ds="http://schemas.openxmlformats.org/officeDocument/2006/customXml" ds:itemID="{A9238A46-FA1F-4A58-9EC3-ABBB6FAC472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a156ec3-6d04-4fa5-835b-f815fb9d17af"/>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B948BA-1761-498C-A2D0-E2C4AA8138A4}">
  <ds:schemaRefs/>
</ds:datastoreItem>
</file>

<file path=customXml/itemProps4.xml><?xml version="1.0" encoding="utf-8"?>
<ds:datastoreItem xmlns:ds="http://schemas.openxmlformats.org/officeDocument/2006/customXml" ds:itemID="{CA406EA3-6753-4EA3-8453-1B011BC7A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56ec3-6d04-4fa5-835b-f815fb9d17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789E9B1-1714-46B9-B52E-7789463CFD48}">
  <ds:schemaRefs/>
</ds:datastoreItem>
</file>

<file path=customXml/itemProps6.xml><?xml version="1.0" encoding="utf-8"?>
<ds:datastoreItem xmlns:ds="http://schemas.openxmlformats.org/officeDocument/2006/customXml" ds:itemID="{BDC959F3-7DFD-45AD-9426-F802F743B9F5}">
  <ds:schemaRefs/>
</ds:datastoreItem>
</file>

<file path=customXml/itemProps7.xml><?xml version="1.0" encoding="utf-8"?>
<ds:datastoreItem xmlns:ds="http://schemas.openxmlformats.org/officeDocument/2006/customXml" ds:itemID="{829F6680-0D95-46E7-B2C4-0758D08D3C01}">
  <ds:schemaRefs/>
</ds:datastoreItem>
</file>

<file path=customXml/itemProps8.xml><?xml version="1.0" encoding="utf-8"?>
<ds:datastoreItem xmlns:ds="http://schemas.openxmlformats.org/officeDocument/2006/customXml" ds:itemID="{9CAEF386-81BE-4425-A575-717E9B1313DB}">
  <ds:schemaRefs/>
</ds:datastoreItem>
</file>

<file path=customXml/itemProps9.xml><?xml version="1.0" encoding="utf-8"?>
<ds:datastoreItem xmlns:ds="http://schemas.openxmlformats.org/officeDocument/2006/customXml" ds:itemID="{742E1E98-9FC2-4D73-A0BE-A96269140BC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Veiledning</vt:lpstr>
      <vt:lpstr>RESULTAT</vt:lpstr>
      <vt:lpstr>PLAN</vt:lpstr>
      <vt:lpstr>Kostnadselementer</vt:lpstr>
      <vt:lpstr>Usikkerhetsfaktorer</vt:lpstr>
      <vt:lpstr>Fordeling drift investering år</vt:lpstr>
      <vt:lpstr>Hjelpeark timeestimering</vt:lpstr>
      <vt:lpstr>Endringslogg</vt:lpstr>
      <vt:lpstr>Sjekkliste</vt:lpstr>
    </vt:vector>
  </TitlesOfParts>
  <Company>Helse Midt-Norge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Svendsen, Stein Asle</dc:creator>
  <cp:lastModifiedBy>Ohren, Ellen Karoline</cp:lastModifiedBy>
  <dcterms:created xsi:type="dcterms:W3CDTF">2020-10-08T10:23:43Z</dcterms:created>
  <dcterms:modified xsi:type="dcterms:W3CDTF">2023-10-24T07:37:21Z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0x0101005A6FD6AC5524294F9EDBA0ED892C3770</vt:lpwstr>
  </property>
  <property fmtid="{D5CDD505-2E9C-101B-9397-08002B2CF9AE}" pid="3" name="MSIP_Label_27c53dd1-6ec2-448f-b81e-3adee47fd651_Enabled">
    <vt:lpwstr>true</vt:lpwstr>
  </property>
  <property fmtid="{D5CDD505-2E9C-101B-9397-08002B2CF9AE}" pid="4" name="MSIP_Label_27c53dd1-6ec2-448f-b81e-3adee47fd651_SetDate">
    <vt:lpwstr>2023-10-24T07:37:20Z</vt:lpwstr>
  </property>
  <property fmtid="{D5CDD505-2E9C-101B-9397-08002B2CF9AE}" pid="5" name="MSIP_Label_27c53dd1-6ec2-448f-b81e-3adee47fd651_Method">
    <vt:lpwstr>Standard</vt:lpwstr>
  </property>
  <property fmtid="{D5CDD505-2E9C-101B-9397-08002B2CF9AE}" pid="6" name="MSIP_Label_27c53dd1-6ec2-448f-b81e-3adee47fd651_Name">
    <vt:lpwstr>Intern</vt:lpwstr>
  </property>
  <property fmtid="{D5CDD505-2E9C-101B-9397-08002B2CF9AE}" pid="7" name="MSIP_Label_27c53dd1-6ec2-448f-b81e-3adee47fd651_SiteId">
    <vt:lpwstr>92c8809f-91e0-445b-804f-b6a7b43ef73a</vt:lpwstr>
  </property>
  <property fmtid="{D5CDD505-2E9C-101B-9397-08002B2CF9AE}" pid="8" name="MSIP_Label_27c53dd1-6ec2-448f-b81e-3adee47fd651_ActionId">
    <vt:lpwstr>c3c81391-11d7-4444-bb79-6f1069f633ba</vt:lpwstr>
  </property>
  <property fmtid="{D5CDD505-2E9C-101B-9397-08002B2CF9AE}" pid="9" name="MSIP_Label_27c53dd1-6ec2-448f-b81e-3adee47fd651_ContentBits">
    <vt:lpwstr>2</vt:lpwstr>
  </property>
</Properties>
</file>